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ek\Documents\602\"/>
    </mc:Choice>
  </mc:AlternateContent>
  <bookViews>
    <workbookView xWindow="0" yWindow="0" windowWidth="14550" windowHeight="11670"/>
  </bookViews>
  <sheets>
    <sheet name="ZADOST" sheetId="1" r:id="rId1"/>
    <sheet name="ČESTNÉ PROHLÁŠENÍ De minimis" sheetId="5" r:id="rId2"/>
    <sheet name="IČO" sheetId="10" state="hidden" r:id="rId3"/>
    <sheet name="projekt" sheetId="2" state="hidden" r:id="rId4"/>
    <sheet name="sumar" sheetId="4" state="hidden" r:id="rId5"/>
  </sheets>
  <externalReferences>
    <externalReference r:id="rId6"/>
  </externalReferences>
  <definedNames>
    <definedName name="dotace_pozadovana" localSheetId="1">[1]ZADOST!#REF!</definedName>
    <definedName name="dotace_pozadovana">ZADOST!#REF!</definedName>
    <definedName name="_xlnm.Print_Area" localSheetId="1">'ČESTNÉ PROHLÁŠENÍ De minimis'!$C$2:$BG$87</definedName>
    <definedName name="_xlnm.Print_Area" localSheetId="0">ZADOST!$B$5:$BK$268</definedName>
  </definedNames>
  <calcPr calcId="162913"/>
</workbook>
</file>

<file path=xl/calcChain.xml><?xml version="1.0" encoding="utf-8"?>
<calcChain xmlns="http://schemas.openxmlformats.org/spreadsheetml/2006/main">
  <c r="AH167" i="1" l="1"/>
  <c r="AT157" i="1"/>
  <c r="AB157" i="1"/>
  <c r="AT163" i="1" l="1"/>
  <c r="AT159" i="1"/>
  <c r="X7" i="5"/>
  <c r="X6" i="5"/>
  <c r="X5" i="5"/>
  <c r="BG49" i="1"/>
  <c r="BG48" i="1"/>
  <c r="BG50" i="1"/>
  <c r="AD133" i="1" l="1"/>
  <c r="Z29" i="1"/>
  <c r="V244" i="1" l="1"/>
  <c r="C156" i="1"/>
  <c r="K48" i="1"/>
  <c r="T51" i="1"/>
  <c r="K50" i="1"/>
  <c r="W34" i="1"/>
  <c r="K38" i="1" l="1"/>
  <c r="AU64" i="1"/>
  <c r="AU24" i="1" s="1"/>
  <c r="AK48" i="1"/>
  <c r="K39" i="1"/>
  <c r="K49" i="1"/>
  <c r="BG249" i="1" s="1"/>
  <c r="K40" i="1"/>
  <c r="AK49" i="1"/>
  <c r="B102" i="2" l="1"/>
  <c r="B101" i="2"/>
  <c r="B100" i="2"/>
  <c r="B77" i="2"/>
  <c r="B78" i="2" s="1"/>
  <c r="B75" i="2"/>
  <c r="B73" i="2"/>
  <c r="B74" i="2" s="1"/>
  <c r="B71" i="2"/>
  <c r="B69" i="2"/>
  <c r="B70" i="2" s="1"/>
  <c r="B67" i="2"/>
  <c r="B66" i="2"/>
  <c r="B64" i="2"/>
  <c r="B63" i="2"/>
  <c r="B62" i="2"/>
  <c r="B60" i="2"/>
  <c r="B59" i="2"/>
  <c r="B57" i="2"/>
  <c r="B56" i="2"/>
  <c r="B54" i="2"/>
  <c r="B53" i="2"/>
  <c r="B49" i="2"/>
  <c r="B45" i="2"/>
  <c r="B38" i="2"/>
  <c r="B37" i="2"/>
  <c r="B35" i="2"/>
  <c r="B34" i="2"/>
  <c r="B33" i="2"/>
  <c r="B32" i="2"/>
  <c r="B31" i="2"/>
  <c r="B30" i="2"/>
  <c r="B29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6" i="2"/>
  <c r="DD2" i="4"/>
  <c r="DC2" i="4"/>
  <c r="DB2" i="4"/>
  <c r="CX2" i="4"/>
  <c r="CW2" i="4"/>
  <c r="CV2" i="4"/>
  <c r="BZ2" i="4"/>
  <c r="BY2" i="4"/>
  <c r="BW2" i="4"/>
  <c r="BV2" i="4"/>
  <c r="BU2" i="4"/>
  <c r="BS2" i="4"/>
  <c r="BR2" i="4"/>
  <c r="BQ2" i="4"/>
  <c r="BO2" i="4"/>
  <c r="BN2" i="4"/>
  <c r="BL2" i="4"/>
  <c r="BK2" i="4"/>
  <c r="BJ2" i="4"/>
  <c r="BH2" i="4"/>
  <c r="BG2" i="4"/>
  <c r="BE2" i="4"/>
  <c r="BD2" i="4"/>
  <c r="BB2" i="4"/>
  <c r="BA2" i="4"/>
  <c r="AW2" i="4"/>
  <c r="AS2" i="4"/>
  <c r="AL2" i="4"/>
  <c r="AK2" i="4"/>
  <c r="AI2" i="4"/>
  <c r="AH2" i="4"/>
  <c r="AG2" i="4"/>
  <c r="AF2" i="4"/>
  <c r="AE2" i="4"/>
  <c r="AD2" i="4"/>
  <c r="AC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F2" i="4"/>
  <c r="W78" i="5" l="1"/>
  <c r="AT153" i="1"/>
  <c r="AT152" i="1"/>
  <c r="AT151" i="1"/>
  <c r="AT150" i="1"/>
  <c r="AT149" i="1"/>
  <c r="AT148" i="1"/>
  <c r="AT147" i="1"/>
  <c r="AH169" i="1" l="1"/>
  <c r="AH181" i="1" s="1"/>
  <c r="AT154" i="1"/>
  <c r="AH178" i="1"/>
  <c r="AQ2" i="4" l="1"/>
  <c r="B43" i="2"/>
  <c r="B51" i="2"/>
  <c r="AY2" i="4"/>
  <c r="B47" i="2"/>
  <c r="AU2" i="4"/>
  <c r="BG115" i="1" l="1"/>
  <c r="B28" i="2" l="1"/>
  <c r="AB2" i="4"/>
  <c r="G2" i="4"/>
  <c r="B7" i="2"/>
  <c r="Q224" i="1"/>
  <c r="Q226" i="1"/>
  <c r="BH216" i="1"/>
  <c r="BH225" i="1"/>
  <c r="BG42" i="1" l="1"/>
  <c r="Q225" i="1" l="1"/>
  <c r="BH214" i="1"/>
  <c r="BI243" i="1" l="1"/>
  <c r="BI247" i="1"/>
  <c r="BI245" i="1"/>
  <c r="BH245" i="1"/>
  <c r="BH247" i="1"/>
  <c r="BH243" i="1"/>
  <c r="V248" i="1" l="1"/>
  <c r="BG245" i="1"/>
  <c r="V246" i="1" s="1"/>
  <c r="BG247" i="1"/>
  <c r="BG243" i="1"/>
  <c r="W79" i="5" l="1"/>
  <c r="BP2" i="4"/>
  <c r="B68" i="2"/>
  <c r="B72" i="2"/>
  <c r="BT2" i="4"/>
  <c r="B76" i="2"/>
  <c r="BX2" i="4"/>
  <c r="AT158" i="1"/>
  <c r="AO2" i="4" s="1"/>
  <c r="B41" i="2" l="1"/>
  <c r="BM2" i="4"/>
  <c r="B65" i="2"/>
  <c r="AT165" i="1" l="1"/>
  <c r="AT179" i="1"/>
  <c r="AT174" i="1"/>
  <c r="B40" i="2"/>
  <c r="AT172" i="1"/>
  <c r="AT168" i="1"/>
  <c r="AT170" i="1"/>
  <c r="AT169" i="1"/>
  <c r="AT176" i="1"/>
  <c r="AN2" i="4"/>
  <c r="B50" i="2" l="1"/>
  <c r="AX2" i="4"/>
  <c r="B58" i="2"/>
  <c r="BF2" i="4"/>
  <c r="AT2" i="4"/>
  <c r="BG182" i="1"/>
  <c r="AT182" i="1" s="1"/>
  <c r="BG181" i="1"/>
  <c r="AT181" i="1" s="1"/>
  <c r="B46" i="2"/>
  <c r="BG180" i="1"/>
  <c r="AT180" i="1"/>
  <c r="BG178" i="1"/>
  <c r="AT178" i="1" s="1"/>
  <c r="AD134" i="1"/>
  <c r="BI2" i="4"/>
  <c r="B61" i="2"/>
  <c r="B55" i="2"/>
  <c r="BC2" i="4"/>
  <c r="B44" i="2"/>
  <c r="AR2" i="4"/>
  <c r="B52" i="2" l="1"/>
  <c r="AZ2" i="4"/>
  <c r="B48" i="2"/>
  <c r="AV2" i="4"/>
</calcChain>
</file>

<file path=xl/sharedStrings.xml><?xml version="1.0" encoding="utf-8"?>
<sst xmlns="http://schemas.openxmlformats.org/spreadsheetml/2006/main" count="5102" uniqueCount="2214">
  <si>
    <r>
      <t xml:space="preserve"> </t>
    </r>
    <r>
      <rPr>
        <b/>
        <sz val="10"/>
        <color rgb="FF00008B"/>
        <rFont val="Arial"/>
        <family val="2"/>
        <charset val="238"/>
      </rPr>
      <t>(dále jen „Žádost“)</t>
    </r>
  </si>
  <si>
    <t>Registrační číslo:</t>
  </si>
  <si>
    <t>1.</t>
  </si>
  <si>
    <t>2.</t>
  </si>
  <si>
    <t>Aktivita</t>
  </si>
  <si>
    <t>CELKEM</t>
  </si>
  <si>
    <t>Finanční podíl žadatele</t>
  </si>
  <si>
    <t>Výstup</t>
  </si>
  <si>
    <t>Minimální předpokládaná hodnota</t>
  </si>
  <si>
    <t>Jméno a příjmení:</t>
  </si>
  <si>
    <t>Telefonní číslo:</t>
  </si>
  <si>
    <t>Email:</t>
  </si>
  <si>
    <t>Sídlo:</t>
  </si>
  <si>
    <t>Jméno:</t>
  </si>
  <si>
    <t>Příjmení:</t>
  </si>
  <si>
    <t>Titul:</t>
  </si>
  <si>
    <t>Výše podílu/akcií</t>
  </si>
  <si>
    <t>Jmenovitá hodnota akcií</t>
  </si>
  <si>
    <t>Počet kusů akcií:</t>
  </si>
  <si>
    <t>PRÁVNICKÉ OSOBY</t>
  </si>
  <si>
    <t>Název:</t>
  </si>
  <si>
    <t>IČ zřizovatele:</t>
  </si>
  <si>
    <t>Název zřizovatele:</t>
  </si>
  <si>
    <t>Sídlo zřizovatele:</t>
  </si>
  <si>
    <t>Název banky zřizovatele:</t>
  </si>
  <si>
    <t>Číslo účtu a kód banky zřizovatele:</t>
  </si>
  <si>
    <t>Jste registrován jako plátce DPH?</t>
  </si>
  <si>
    <t>Jste-li registrován jako plátce DPH uveďte, zda máte nárok na odpočet vstupu u aktivity, na kterou žádáte podporu?</t>
  </si>
  <si>
    <t>Uplatnění v režimu přenesené daňové povinnosti?</t>
  </si>
  <si>
    <t>Identifikace osob, v nichž má žadatel přímý podíl, včetně uvedení výše tohoto podílu:</t>
  </si>
  <si>
    <t>Má žadatel přímý podíl v nějaké právnické osobě:</t>
  </si>
  <si>
    <t>Ano</t>
  </si>
  <si>
    <t>Ne</t>
  </si>
  <si>
    <t>(vyplňují pouze organizace zřizované obcemi, tj. příspěvkové organizace obcí)</t>
  </si>
  <si>
    <t>Žadatel o podporu prohlašuje, že:</t>
  </si>
  <si>
    <t>Počet jednotek</t>
  </si>
  <si>
    <t>Jednotková cena</t>
  </si>
  <si>
    <t xml:space="preserve">CELKEM </t>
  </si>
  <si>
    <t>% z celkové částky</t>
  </si>
  <si>
    <t>Název banky:</t>
  </si>
  <si>
    <t>Číslo účtu a kód banky:</t>
  </si>
  <si>
    <t>FOND ZLÍNSKÉHO KRAJE</t>
  </si>
  <si>
    <t>ŽÁDOST O POSKYTNUTÍ DOTACE</t>
  </si>
  <si>
    <t>1. IDENTIFIKACE ŽADATELE</t>
  </si>
  <si>
    <t>Typ žadatele:</t>
  </si>
  <si>
    <r>
      <t xml:space="preserve">Žadatel vyplňuje pouze </t>
    </r>
    <r>
      <rPr>
        <b/>
        <sz val="12"/>
        <color rgb="FFFFFFCC"/>
        <rFont val="Arial"/>
        <family val="2"/>
        <charset val="238"/>
      </rPr>
      <t>žlutá pole</t>
    </r>
    <r>
      <rPr>
        <b/>
        <sz val="12"/>
        <color theme="0"/>
        <rFont val="Arial"/>
        <family val="2"/>
        <charset val="238"/>
      </rPr>
      <t>!</t>
    </r>
  </si>
  <si>
    <t>PSČ:</t>
  </si>
  <si>
    <t>Ulice:</t>
  </si>
  <si>
    <t>č. p.:</t>
  </si>
  <si>
    <t>Obec:</t>
  </si>
  <si>
    <t>Titul za:</t>
  </si>
  <si>
    <t>Funkce:</t>
  </si>
  <si>
    <t>Kontaktní osoba:</t>
  </si>
  <si>
    <t>Pokud jste uvedli ANO, doplňte seznam právnických osob (obchodních korporací ve smyslu zákona č. 90/2012 Sb.), v nichž má žadatel majetkový podíl spolu s uvedením výše podílu/akci (u akcií se uvede jmenovitá hodnota a počet kusů):</t>
  </si>
  <si>
    <t>Právnická osoba</t>
  </si>
  <si>
    <t>1.1 Údaje o bankovním spojení žadatele</t>
  </si>
  <si>
    <t>1.2 Údaje o plátcovství daně z přidané hodnoty</t>
  </si>
  <si>
    <t>2. IDENTIFIKACE PROJEKTU</t>
  </si>
  <si>
    <t>2.1 Doba, v níž má být dosaženo účelu:</t>
  </si>
  <si>
    <t>2.2 Místo fyzické realizace projektu:</t>
  </si>
  <si>
    <t>2.3 Požadovaná podpora a její forma:</t>
  </si>
  <si>
    <t>Požadovaná výše podpory v Kč:</t>
  </si>
  <si>
    <t>% z celkových způsobilých výdajů projektu:</t>
  </si>
  <si>
    <t>Forma podpory:</t>
  </si>
  <si>
    <t>Předpokládané finanční zdroje projektu</t>
  </si>
  <si>
    <t>Podpora od obce/města</t>
  </si>
  <si>
    <t>Podpory od jiných veřejných zdrojů ČR nebo EU a od jiných organizací (partneři, sponzoři,…) či jiných zdrojů:</t>
  </si>
  <si>
    <t>Název organizace:</t>
  </si>
  <si>
    <t>Přímé výnosy z projektu během jeho realizace</t>
  </si>
  <si>
    <r>
      <t xml:space="preserve">PŘEDPOKLÁDANÉ FINANČNÍ ZDROJE
</t>
    </r>
    <r>
      <rPr>
        <i/>
        <sz val="9"/>
        <color theme="1"/>
        <rFont val="Arial"/>
        <family val="2"/>
        <charset val="238"/>
      </rPr>
      <t>(celkem plus přímé výnosy z projektu během jeho realizace)</t>
    </r>
  </si>
  <si>
    <t>Požadovaná výše dotace v Kč:</t>
  </si>
  <si>
    <r>
      <t xml:space="preserve">Korespondenční adresa: </t>
    </r>
    <r>
      <rPr>
        <i/>
        <sz val="8"/>
        <rFont val="Arial"/>
        <family val="2"/>
        <charset val="238"/>
      </rPr>
      <t>(Vyplňte jen je-li odlišná od sídla žadatele)</t>
    </r>
  </si>
  <si>
    <r>
      <t>Předpokládáné  způsobilé náklady investiční</t>
    </r>
    <r>
      <rPr>
        <strike/>
        <sz val="8"/>
        <rFont val="Arial"/>
        <family val="2"/>
        <charset val="238"/>
      </rPr>
      <t xml:space="preserve"> (rozpočet)</t>
    </r>
    <r>
      <rPr>
        <strike/>
        <sz val="10"/>
        <rFont val="Arial"/>
        <family val="2"/>
        <charset val="238"/>
      </rPr>
      <t>:</t>
    </r>
  </si>
  <si>
    <t>1.3 Údaje o zřizovateli žadatele</t>
  </si>
  <si>
    <t xml:space="preserve">Způsobilé  náklady CELKEM </t>
  </si>
  <si>
    <t>Žadatel dále čestně prohlašuje, že pořizovaný majetek je v souladu se specifikací způsobilých výdajů projektu uvedených v Programu.</t>
  </si>
  <si>
    <t>5. ÚČEL A ODŮVODNĚNÍ ŽÁDOSTI</t>
  </si>
  <si>
    <t>7. PROHLÁŠENÍ ŽADATELE</t>
  </si>
  <si>
    <t>Místo:</t>
  </si>
  <si>
    <t>Datum:</t>
  </si>
  <si>
    <t>Má nějaká právnická či fyzická osoba podíl v osobě žadatele:</t>
  </si>
  <si>
    <t>FYZICKÉ OSOBY</t>
  </si>
  <si>
    <t>Datum narození:</t>
  </si>
  <si>
    <t>Adresa:</t>
  </si>
  <si>
    <r>
      <t xml:space="preserve">Identifikace osob s podílem v této právnické osobě:
</t>
    </r>
    <r>
      <rPr>
        <i/>
        <sz val="8"/>
        <rFont val="Arial"/>
        <family val="2"/>
        <charset val="238"/>
      </rPr>
      <t>(vztahuje se pouze na obchodní korporace ve smyslu zákona č. 90/2012 Sb., o obchodních korporacích)</t>
    </r>
  </si>
  <si>
    <r>
      <t xml:space="preserve">Pokud jste uvedli </t>
    </r>
    <r>
      <rPr>
        <b/>
        <i/>
        <sz val="8"/>
        <rFont val="Arial"/>
        <family val="2"/>
        <charset val="238"/>
      </rPr>
      <t>ANO</t>
    </r>
    <r>
      <rPr>
        <i/>
        <sz val="8"/>
        <rFont val="Arial"/>
        <family val="2"/>
        <charset val="238"/>
      </rPr>
      <t>, doplňte seznam osob (fyzických, právnických) s uvedením výše podílu/akcií (u akcií se uvede jmenovitá hodnota a počet kusů).</t>
    </r>
  </si>
  <si>
    <t>Dotace</t>
  </si>
  <si>
    <t>Fyzická osoba</t>
  </si>
  <si>
    <t>Fyzická podnikající osoba</t>
  </si>
  <si>
    <t>5.</t>
  </si>
  <si>
    <r>
      <t>IČ: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(bylo-li přiděleno)</t>
    </r>
  </si>
  <si>
    <r>
      <t>IČ</t>
    </r>
    <r>
      <rPr>
        <sz val="10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(bylo-li přiděleno)</t>
    </r>
    <r>
      <rPr>
        <i/>
        <sz val="11"/>
        <rFont val="Arial"/>
        <family val="2"/>
        <charset val="238"/>
      </rPr>
      <t>:</t>
    </r>
  </si>
  <si>
    <t>3.</t>
  </si>
  <si>
    <t>4.</t>
  </si>
  <si>
    <t>6.</t>
  </si>
  <si>
    <t>7.</t>
  </si>
  <si>
    <t>8.</t>
  </si>
  <si>
    <t>V případě, že popisy "účelu" a "zdůvodnění potřebnosti realizace projektu" jsou rozsáhlejší než 1 000 znaků (včetně mezer), do tabulky výše vepište sručný výtah a podrobné popisy účelu a potřebnosti uveďte jako přílohu tohoto formuláře.</t>
  </si>
  <si>
    <t>(žadatel nevyplňuje, pouze pro vnitřní potřebu poskytovatele dotace)</t>
  </si>
  <si>
    <r>
      <t>DIČ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(je-li přiděleno</t>
    </r>
    <r>
      <rPr>
        <sz val="11"/>
        <rFont val="Arial"/>
        <family val="2"/>
        <charset val="238"/>
      </rPr>
      <t>)</t>
    </r>
    <r>
      <rPr>
        <b/>
        <sz val="11"/>
        <rFont val="Arial"/>
        <family val="2"/>
        <charset val="238"/>
      </rPr>
      <t>:</t>
    </r>
  </si>
  <si>
    <t>3. VÝSTUPY PROJEKTU</t>
  </si>
  <si>
    <t>4. ROZPOČET PROJEKTU</t>
  </si>
  <si>
    <t>Skrýt</t>
  </si>
  <si>
    <t>SEKCE ROZVOJOVÉ PROGRAMY A KRIZOVÉ ŘÍZENÍ</t>
  </si>
  <si>
    <t>Bude požadován programem???</t>
  </si>
  <si>
    <t>4.1 Předpokládané způsobilé výdaje projektu:</t>
  </si>
  <si>
    <t>4.2 Předpokládané finanční zdroje projektu:</t>
  </si>
  <si>
    <r>
      <t xml:space="preserve">Osoba/osoby zastupující žadatele: </t>
    </r>
    <r>
      <rPr>
        <i/>
        <sz val="8"/>
        <rFont val="Arial"/>
        <family val="2"/>
        <charset val="238"/>
      </rPr>
      <t>(vyplňují právnické osoby)</t>
    </r>
  </si>
  <si>
    <t>2.1.1 Doba realizace projektu</t>
  </si>
  <si>
    <t>2.1.2 Termín konání akce/aktivity/fyzické realizace projektu</t>
  </si>
  <si>
    <t>Datum zahájení projektu:</t>
  </si>
  <si>
    <t>Datum ukončení projektu:</t>
  </si>
  <si>
    <r>
      <t xml:space="preserve">Datum zahájení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</si>
  <si>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r>
      <t xml:space="preserve">Datum ukončení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</si>
  <si>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t>8. SOUHLAS SE ZPRACOVÁNÍM OSOBNÍCH ÚDAJŮ</t>
  </si>
  <si>
    <t>(týká se pouze žadatele, kterým je fyzická osoba podnikající či nepodnikající)</t>
  </si>
  <si>
    <t>Zlínský kraj, IČ 70891320, se sídlem ve Zlíně, tř. Tomáše Bati 21</t>
  </si>
  <si>
    <t>Správce:</t>
  </si>
  <si>
    <t>Účel zpracování:</t>
  </si>
  <si>
    <t>Rozhodování o poskytnutí dotace včetně zveřejnění výsledků rozhodnutí orgánů kraje o poskytnutí/neposkytnutí dotace na webových stránkách Zlínského kraje, uzavření veřejnoprávní smlouvy o poskytnutí dotace a její následné plnění.</t>
  </si>
  <si>
    <t>registracni_cislo</t>
  </si>
  <si>
    <t>a_program_cislo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</si>
  <si>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</si>
  <si>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</si>
  <si>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</si>
  <si>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</si>
  <si>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</si>
  <si>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</si>
  <si>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</si>
  <si>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</si>
  <si>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</si>
  <si>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</si>
  <si>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</si>
  <si>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</si>
  <si>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</si>
  <si>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</si>
  <si>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</si>
  <si>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</si>
  <si>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</si>
  <si>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</si>
  <si>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</si>
  <si>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</si>
  <si>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</si>
  <si>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</si>
  <si>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</si>
  <si>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</si>
  <si>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</si>
  <si>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</si>
  <si>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</si>
  <si>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</si>
  <si>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</si>
  <si>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</si>
  <si>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</si>
  <si>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</si>
  <si>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misto_realizace_okres</t>
  </si>
  <si>
    <t>misto_realizace_orp</t>
  </si>
  <si>
    <t>misto_realizace</t>
  </si>
  <si>
    <t>forma_podpory</t>
  </si>
  <si>
    <t>inv_neinv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</si>
  <si>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</si>
  <si>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</si>
  <si>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</si>
  <si>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</si>
  <si>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</si>
  <si>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</si>
  <si>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</si>
  <si>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</si>
  <si>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</si>
  <si>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</si>
  <si>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</si>
  <si>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</si>
  <si>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</si>
  <si>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souhlas_osobni_udaje</t>
  </si>
  <si>
    <t>zadatel_opravnena_osoba</t>
  </si>
  <si>
    <t>zadatel_opravnena_osoba_funkce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</si>
  <si>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</si>
  <si>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</si>
  <si>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</si>
  <si>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</si>
  <si>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</si>
  <si>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</si>
  <si>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</si>
  <si>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</si>
  <si>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</si>
  <si>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</si>
  <si>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</si>
  <si>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</si>
  <si>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</si>
  <si>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</si>
  <si>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</si>
  <si>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</si>
  <si>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</si>
  <si>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</si>
  <si>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oddeleni</t>
  </si>
  <si>
    <t>vedouci</t>
  </si>
  <si>
    <t>odpovedna osoba</t>
  </si>
  <si>
    <t>vystup</t>
  </si>
  <si>
    <t>merna_jednotka</t>
  </si>
  <si>
    <t>minimalni_zavazna_hodnota</t>
  </si>
  <si>
    <t>9.</t>
  </si>
  <si>
    <t>10.</t>
  </si>
  <si>
    <t>Rozsah zpracovávaných osobních údajů:</t>
  </si>
  <si>
    <t>Adresa trvalého bydliště:</t>
  </si>
  <si>
    <t>Období, na které je souhlas dáván:</t>
  </si>
  <si>
    <t>Okres:</t>
  </si>
  <si>
    <t>Obec s rozšířenou působností:</t>
  </si>
  <si>
    <t>I FO podnikající?????</t>
  </si>
  <si>
    <t>Měrná jednotka</t>
  </si>
  <si>
    <r>
      <t xml:space="preserve">Datum narození                                            </t>
    </r>
    <r>
      <rPr>
        <i/>
        <sz val="8"/>
        <rFont val="Arial"/>
        <family val="2"/>
        <charset val="238"/>
      </rPr>
      <t>(Vyplňte jen jste-li fyzická osoba / podnikající)</t>
    </r>
  </si>
  <si>
    <r>
      <t xml:space="preserve">6. SPECIFICKÁ KRITÉRIA
</t>
    </r>
    <r>
      <rPr>
        <i/>
        <sz val="8"/>
        <rFont val="Arial"/>
        <family val="2"/>
        <charset val="238"/>
      </rPr>
      <t>(Jsou součástí hodnocení a výběru nejvhodnějších Žádostí.)</t>
    </r>
  </si>
  <si>
    <t>Způsob a prostředky zpracování osobních údajů:</t>
  </si>
  <si>
    <t xml:space="preserve">Prostřednictvím zaměstnanců správce, a to
a) automatizovaně v elektronické podobě  
b) manuálně  </t>
  </si>
  <si>
    <t>Osoby, jimž mohou být osobní údaje zpřístupněny:</t>
  </si>
  <si>
    <t>zaměstnanci správce a veřejnost</t>
  </si>
  <si>
    <t>Poučení o právech subjektu údajů podle § 12 a 21 zákona č. 101/2000 Sb., o ochraně osobních údajů a o změně některých zákonů, ve znění pozdějších předpisů.</t>
  </si>
  <si>
    <t>Právo na přístup k osobním údajům (§ 12 zákona):</t>
  </si>
  <si>
    <t xml:space="preserve">Požádáte-li jako subjekt údajů o informaci o zpracování Vašich osobních údajů, je správce osobních údajů povinen Vám tuto informaci bez zbytečného odkladu předat, a to v zákonem stanoveném rozsahu (§ 12 odst. 2 zákona).
Správce osobních údajů má právo za poskytnutí informace požadovat přiměřenou úhradu nepřevyšující náklady nezbytné na poskytnutí informace. </t>
  </si>
  <si>
    <t>Právo na opravu osobních údajů (§ 21 zákona):</t>
  </si>
  <si>
    <t>Pokud jako subjekt údajů zjistíte nebo se domníváte, že správce osobních údajů provádí zpracování Vašich osobních údajů v rozporu s ochranou Vašeho soukromého a osobního života nebo v rozporu se zákonem, zejména jsou-li osobní údaje nepřesné s ohledem na účel jejich zpracování, můžete
a) požádat správce o vysvětlení,
b) požadovat, aby správce odstranil takto vzniklý stav. Zejména se může jednat o blokování, provedení opravy, doplnění nebo likvidaci osobních údajů. 
Bude-li Vaše žádost podle předchozího odstavce shledána oprávněnou, správce osobních údajů odstraní neprodleně závadný stav. Nebude-li Vaší žádosti vyhověno, máte právo obrátit se přímo na Úřad pro ochranu osobních údajů; právo obrátit se na Úřad pro ochranu osobních údajů přímo tím není dotčeno.</t>
  </si>
  <si>
    <t>Poskytnutí Souhlasu se zpracováním osobních údajů je dobrovolné.</t>
  </si>
  <si>
    <t>S výše uvedeným Souhlasem se zpracováním údajů souhlasím:</t>
  </si>
  <si>
    <t>Nezamotali jsme se do toho trochu? (Lidová vláda lidu)</t>
  </si>
  <si>
    <t>ANO</t>
  </si>
  <si>
    <t>NE</t>
  </si>
  <si>
    <t>Funkční propojka</t>
  </si>
  <si>
    <t xml:space="preserve"> </t>
  </si>
  <si>
    <t xml:space="preserve"> =KDYŽ(A(NEBO(W32="Fyzická osoba";W32="Fyzická podnikající osoba");BG43&gt;4));BG42;KDYŽ(A(NEBO(W32="Fyzická osoba";W32="Fyzická podnikající osoba");BG43&lt;=4);"Doplňte adresu trvalého bydliště v kapitole 1. Identifikace žadatele";""))</t>
  </si>
  <si>
    <t>RP18</t>
  </si>
  <si>
    <t>NEINVESTIČNÍ</t>
  </si>
  <si>
    <t>zadatel_opravnena_osoba_2</t>
  </si>
  <si>
    <t>zadatel_opravnena_osoba_funkce_2</t>
  </si>
  <si>
    <t>zadatel_opravnena_osoba_3</t>
  </si>
  <si>
    <t>zadatel_opravnena_osoba_funkce_3</t>
  </si>
  <si>
    <t>Odbor strategického rozvoje kraje</t>
  </si>
  <si>
    <t>Oddělení absorpční kapacity</t>
  </si>
  <si>
    <t>Ing. Koňaříková Kateřina</t>
  </si>
  <si>
    <t>Mgr. Filip Milan</t>
  </si>
  <si>
    <t>769 01</t>
  </si>
  <si>
    <t>Kroměříž</t>
  </si>
  <si>
    <t>Ing. Martin Bartík</t>
  </si>
  <si>
    <t>PROGRAM RP-18 na úpravu lyžařských běžeckých tras ve Zlínském kraji</t>
  </si>
  <si>
    <t>ORP:</t>
  </si>
  <si>
    <t>zadatel_adresa_obec</t>
  </si>
  <si>
    <t>zadatel_adresa_orp</t>
  </si>
  <si>
    <t>zadatel_adresa_okres</t>
  </si>
  <si>
    <r>
      <t xml:space="preserve">Název projektu: </t>
    </r>
    <r>
      <rPr>
        <i/>
        <sz val="8"/>
        <rFont val="Arial"/>
        <family val="2"/>
        <charset val="238"/>
      </rPr>
      <t>(Uvést krátký a výstižný název projektu)</t>
    </r>
  </si>
  <si>
    <r>
      <rPr>
        <b/>
        <sz val="11"/>
        <rFont val="Arial"/>
        <family val="2"/>
        <charset val="238"/>
      </rPr>
      <t>Počet obyvatel</t>
    </r>
    <r>
      <rPr>
        <sz val="11"/>
        <rFont val="Arial"/>
        <family val="2"/>
        <charset val="238"/>
      </rPr>
      <t xml:space="preserve"> k 1.1. příslušného kalendář. roku, ve kterém je vyhlášen Program
</t>
    </r>
    <r>
      <rPr>
        <i/>
        <sz val="8"/>
        <rFont val="Arial"/>
        <family val="2"/>
        <charset val="238"/>
      </rPr>
      <t>(vyplňuje pouze žadatel - obec)</t>
    </r>
  </si>
  <si>
    <t>Dle Vyhlášky Ministerstva financí ČR o podílu jednotlivých obcí na stanovených procentních částech celostátního hrubého výnosu daně z přidané hodnoty a daní z příjmů (dále jen „vyhláška“) účinné k 1.1. příslušného kalendářního roku, ve kterém je Program vyhlášen.</t>
  </si>
  <si>
    <t>Právní důvod zastoupení:</t>
  </si>
  <si>
    <t>plná moc</t>
  </si>
  <si>
    <t>zákonné</t>
  </si>
  <si>
    <t>mgr. tomáš jpoaisdfalskd, 123</t>
  </si>
  <si>
    <t>duvod_zastoupeni_text</t>
  </si>
  <si>
    <t>duvod_zastoupeni</t>
  </si>
  <si>
    <t>duvod_zastoupeni_text_2</t>
  </si>
  <si>
    <t>duvod_zastoupeni_2</t>
  </si>
  <si>
    <t>duvod_zastoupeni_text_3</t>
  </si>
  <si>
    <t>duvod_zastoupeni_3</t>
  </si>
  <si>
    <t>Horní dědina</t>
  </si>
  <si>
    <t>530</t>
  </si>
  <si>
    <t>Zlín</t>
  </si>
  <si>
    <r>
      <t>CELKEM</t>
    </r>
    <r>
      <rPr>
        <i/>
        <sz val="10"/>
        <rFont val="Arial"/>
        <family val="2"/>
        <charset val="238"/>
      </rPr>
      <t xml:space="preserve"> (mezisoučet)</t>
    </r>
  </si>
  <si>
    <t>a) ve všech částech této Žádosti, uvedl úplně a pravdivě všechny údaje jemu známé o skutečnostech a záměrech, k jejichž sdělení byl v této Žádosti vyzván,
b) není v likvidaci; pokud je žadatel fyzickou osobou, prohlašuje dále, že mu nebyl v předchozích třech letech uložen soudem nebo správním orgánem zákaz činnosti, týkající se provozování živnosti,
c) vůči jeho majetku neprobíhá insolvenční řízení, v němž bylo vydáno rozhodnutí o úpadku nebo nebyl insolvenční návrh zamítnut proto, že majetek nepostačuje k úhradě nákladů insolvenčního řízení nebo nebyl konkurs zrušen proto, že majetek byl zcela nepostačující k uspokojení věřitelů (zákon č. 182/2006 Sb.,  insolvenční zákon, ve znění pozdějších předpisů), a není proti němu vedeno exekuční řízení či řízení o výkonu rozhodnutí,
d) nepozastavil své činnosti, které mají bezprostřední vztah k realizaci projektu, anebo není v nějaké analogické situaci,
e)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zaměstnanosti,</t>
  </si>
  <si>
    <t>13.5.1975</t>
  </si>
  <si>
    <t>PFZP_nazev_2</t>
  </si>
  <si>
    <t>PFZP_castka_kc_2</t>
  </si>
  <si>
    <t>PFZP_castka_procenta_2</t>
  </si>
  <si>
    <t>PFZP_nazev_3</t>
  </si>
  <si>
    <t>PFZP_castka_kc_3</t>
  </si>
  <si>
    <t>PFZP_castka_procenta_3</t>
  </si>
  <si>
    <t>PFZP_nazev_1</t>
  </si>
  <si>
    <t>PFZP_castka_kc_1</t>
  </si>
  <si>
    <t>PFZP_castka_procenta_1</t>
  </si>
  <si>
    <t xml:space="preserve">Dotační titul název: </t>
  </si>
  <si>
    <t>Podporovaná aktivita Programu:</t>
  </si>
  <si>
    <t>PRÁVNICKÁ OSOBA</t>
  </si>
  <si>
    <t xml:space="preserve">Obec </t>
  </si>
  <si>
    <t>Svazek obcí</t>
  </si>
  <si>
    <r>
      <t>Právní forma</t>
    </r>
    <r>
      <rPr>
        <b/>
        <sz val="11"/>
        <rFont val="Arial"/>
        <family val="2"/>
        <charset val="238"/>
      </rPr>
      <t>:</t>
    </r>
  </si>
  <si>
    <t>- Za zahájení realizace projektu se považuje vznik způsobilých výdajů či zahájení činností souvisejících s realizací
projektu, a to vždy ta skutečnost, která nastala dříve.
- Za ukončení realizace projektu se považuje úhrada minimálně ve výši vlastního podílu příjemce (za vlastní podíl se
považují vlastní zdroje příjemce a jiné dotační prostředky - tj. mimo podíl ZK) ze celkových způsobilých výdajů projektu nebo ukončení činností souvisejících s realizací projektu, a to vždy ta skutečnost, která nastala později.
- Způsobilé výdaje musí příjemci vzniknout a minimálně vlastní podíl příjemce na celkových způsobilých výdajích
musí být současně i uhrazen v době realizace projekt</t>
  </si>
  <si>
    <r>
      <t xml:space="preserve">Místo realizace projektu:
</t>
    </r>
    <r>
      <rPr>
        <i/>
        <sz val="8"/>
        <rFont val="Arial"/>
        <family val="2"/>
        <charset val="238"/>
      </rPr>
      <t>Uvést místo fyzické realizace akce, projektu.</t>
    </r>
  </si>
  <si>
    <t>Monitorovací indikátory (výstupy projektu) a jejich kvantifikace uvedené v této tabulce budou v případě schválení dotace přeneseny do Smlouvy o poskytnutí dotace a poskytnutí finančních prostředků poskytovatelem bude vázáno na jejich splnění. Naplnění monitorovacích indikátorů projektu bude specifikováno příjemcem dotace v Závěrečné zprávě s vyúčtováním dotace.</t>
  </si>
  <si>
    <t>projektová dokumentace stavby</t>
  </si>
  <si>
    <t>ks</t>
  </si>
  <si>
    <t>(plátci DPH, kteří mají nárok na odpočet DPH na vstupu podle zákona o dani z přidané hodnoty č. 235/2004 Sb., ve znění pozdějších předpisů, uvádějí všechny ceny v tabulce bez DPH)</t>
  </si>
  <si>
    <t>Druh způsobilých výdajů:</t>
  </si>
  <si>
    <t>Celková cena</t>
  </si>
  <si>
    <r>
      <t xml:space="preserve">Dotace požadovaná od Zlínského kraje
</t>
    </r>
    <r>
      <rPr>
        <i/>
        <sz val="9"/>
        <rFont val="Arial"/>
        <family val="2"/>
        <charset val="238"/>
      </rPr>
      <t xml:space="preserve">(dotaci uvádět </t>
    </r>
    <r>
      <rPr>
        <i/>
        <sz val="9"/>
        <color rgb="FFFF0000"/>
        <rFont val="Arial"/>
        <family val="2"/>
        <charset val="238"/>
      </rPr>
      <t>v celých tisícikorunách</t>
    </r>
    <r>
      <rPr>
        <i/>
        <sz val="9"/>
        <rFont val="Arial"/>
        <family val="2"/>
        <charset val="238"/>
      </rPr>
      <t xml:space="preserve"> ve formě prostého čísla bez mezer a dalších znaků)</t>
    </r>
  </si>
  <si>
    <t>Viz zajímavé ověření dat v AI1158</t>
  </si>
  <si>
    <t xml:space="preserve">A(
AI161&gt;=5000; - hodnota vkládaná do buňky musí být vyšší nebo rovna 5000 
AI161&lt;=500000; - hodnota vkládaná do buňky musí být menší nebo rovna 500000
MOD(AI161;100)=0 – zbytek po dělení hodnoty vkládané do buňky 100 musí být 0 (hodnota musí být beze zbytku dělitelná 100) 
)
</t>
  </si>
  <si>
    <t>8. PODPIS ŽADATELE/OSOBY OPRÁVNĚNÉ JEDNAT JMÉNEM ŽADATELE</t>
  </si>
  <si>
    <r>
      <t xml:space="preserve">Podpis(y):
</t>
    </r>
    <r>
      <rPr>
        <i/>
        <sz val="10"/>
        <color theme="1"/>
        <rFont val="Arial"/>
        <family val="2"/>
        <charset val="238"/>
      </rPr>
      <t>(případně otisk razítka, pokud je součástí pospisu žadatele)</t>
    </r>
  </si>
  <si>
    <t>Způsobilost žadatele</t>
  </si>
  <si>
    <t>Způsobilost projektu</t>
  </si>
  <si>
    <t>Způsobilost výdajů projektu</t>
  </si>
  <si>
    <t>Celková přijatelnost Žádosti o poskytnutí dotace</t>
  </si>
  <si>
    <r>
      <t xml:space="preserve">Tuto přílohu vyplňují pouze </t>
    </r>
    <r>
      <rPr>
        <b/>
        <u/>
        <sz val="18"/>
        <color rgb="FFFF0000"/>
        <rFont val="Arial Black"/>
        <family val="2"/>
        <charset val="238"/>
      </rPr>
      <t>fyzické podnikající osoby</t>
    </r>
    <r>
      <rPr>
        <b/>
        <sz val="18"/>
        <color rgb="FFFF0000"/>
        <rFont val="Arial"/>
        <family val="2"/>
        <charset val="238"/>
      </rPr>
      <t xml:space="preserve"> a </t>
    </r>
    <r>
      <rPr>
        <b/>
        <u/>
        <sz val="18"/>
        <color rgb="FFFF0000"/>
        <rFont val="Arial Black"/>
        <family val="2"/>
        <charset val="238"/>
      </rPr>
      <t>právnické osoby</t>
    </r>
    <r>
      <rPr>
        <b/>
        <sz val="18"/>
        <color rgb="FFFF0000"/>
        <rFont val="Arial"/>
        <family val="2"/>
        <charset val="238"/>
      </rPr>
      <t>!</t>
    </r>
  </si>
  <si>
    <t>Čestné prohlášení žadatele o podporu v režimu de minimis</t>
  </si>
  <si>
    <t>(příloha žádosti o poskytnutí dotace)</t>
  </si>
  <si>
    <r>
      <t>Obchodní jméno</t>
    </r>
    <r>
      <rPr>
        <b/>
        <sz val="5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/</t>
    </r>
    <r>
      <rPr>
        <b/>
        <sz val="5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Jméno žadatele</t>
    </r>
  </si>
  <si>
    <t>Sídlo / Adresa žadatele</t>
  </si>
  <si>
    <t>IČ / Datum narození</t>
  </si>
  <si>
    <r>
      <t xml:space="preserve">1.  Žadatel prohlašuje, že jako </t>
    </r>
    <r>
      <rPr>
        <b/>
        <u/>
        <sz val="11"/>
        <rFont val="Arial"/>
        <family val="2"/>
        <charset val="238"/>
      </rPr>
      <t>účetní období</t>
    </r>
    <r>
      <rPr>
        <b/>
        <sz val="11"/>
        <rFont val="Arial"/>
        <family val="2"/>
        <charset val="238"/>
      </rPr>
      <t xml:space="preserve"> používá</t>
    </r>
  </si>
  <si>
    <t>kalendářní rok.</t>
  </si>
  <si>
    <r>
      <t>hospodářský rok</t>
    </r>
    <r>
      <rPr>
        <sz val="6"/>
        <color theme="1"/>
        <rFont val="Arial"/>
        <family val="2"/>
        <charset val="238"/>
      </rPr>
      <t/>
    </r>
  </si>
  <si>
    <t>g</t>
  </si>
  <si>
    <t>začátek:</t>
  </si>
  <si>
    <t>konec:</t>
  </si>
  <si>
    <r>
      <t>2.  Podniky</t>
    </r>
    <r>
      <rPr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 propojené s žadatelem o podporu</t>
    </r>
  </si>
  <si>
    <r>
      <rPr>
        <b/>
        <sz val="11"/>
        <color theme="1"/>
        <rFont val="Arial"/>
        <family val="2"/>
        <charset val="238"/>
      </rPr>
      <t>Žadatel o podporu se považuje za propojený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 s jinými podniky, pokud i tyto subjekty mezi sebou mají některý z následujících vztahů:  </t>
    </r>
    <r>
      <rPr>
        <sz val="11"/>
        <color theme="1"/>
        <rFont val="Arial"/>
        <family val="2"/>
        <charset val="238"/>
      </rPr>
      <t xml:space="preserve">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</t>
    </r>
    <r>
      <rPr>
        <sz val="11"/>
        <color theme="1"/>
        <rFont val="Arial"/>
        <family val="2"/>
        <charset val="238"/>
      </rPr>
      <t xml:space="preserve">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základním registru právnických osob, podnikajících fyzických osob a orgánů veřejné moci ("registr osob") v souladu se zákonem č. 111/2009 Sb., o základních registrech, ve znění pozdějších předpisů.
</t>
    </r>
  </si>
  <si>
    <t>Za podnik lze považovat podnikatele definovaného v zákoně č. 89/2012 Sb., občanský zákoník.</t>
  </si>
  <si>
    <t>Bližší informace o propojeném podniku naleznete v METODICKÉ PŘÍRUČCE k aplikaci pojmu „jeden podnik“ z pohledu pravidel podpory de minimis.</t>
  </si>
  <si>
    <t>Žadatel prohlašuje, že</t>
  </si>
  <si>
    <r>
      <rPr>
        <b/>
        <u/>
        <sz val="11"/>
        <color theme="1"/>
        <rFont val="Arial"/>
        <family val="2"/>
        <charset val="238"/>
      </rPr>
      <t>není</t>
    </r>
    <r>
      <rPr>
        <sz val="11"/>
        <color theme="1"/>
        <rFont val="Arial"/>
        <family val="2"/>
        <charset val="238"/>
      </rPr>
      <t xml:space="preserve"> ve výše uvedeném smyslu propojen s jiným podnikem.</t>
    </r>
  </si>
  <si>
    <r>
      <rPr>
        <b/>
        <u/>
        <sz val="11"/>
        <color theme="1"/>
        <rFont val="Arial"/>
        <family val="2"/>
        <charset val="238"/>
      </rPr>
      <t>je</t>
    </r>
    <r>
      <rPr>
        <sz val="11"/>
        <color theme="1"/>
        <rFont val="Arial"/>
        <family val="2"/>
        <charset val="238"/>
      </rPr>
      <t xml:space="preserve"> ve výše uvedeném smyslu propojen s následujícími podniky:</t>
    </r>
  </si>
  <si>
    <t>Obchodní jméno podniku / Jméno a příjmení</t>
  </si>
  <si>
    <t>Sídlo/Adresa</t>
  </si>
  <si>
    <t>IČ / datum narození</t>
  </si>
  <si>
    <t>3.  Žadatel prohlašuje, že podnik (žadatel) v současném a 2 předcházejících účetních obdobích</t>
  </si>
  <si>
    <r>
      <rPr>
        <b/>
        <sz val="11"/>
        <color theme="1"/>
        <rFont val="Arial"/>
        <family val="2"/>
        <charset val="238"/>
      </rPr>
      <t>nevznikl</t>
    </r>
    <r>
      <rPr>
        <sz val="11"/>
        <color theme="1"/>
        <rFont val="Arial"/>
        <family val="2"/>
        <charset val="238"/>
      </rPr>
      <t xml:space="preserve"> spojením podniků či nabytím podniku.</t>
    </r>
  </si>
  <si>
    <r>
      <rPr>
        <b/>
        <sz val="11"/>
        <color theme="1"/>
        <rFont val="Arial"/>
        <family val="2"/>
        <charset val="238"/>
      </rPr>
      <t xml:space="preserve">vznikl </t>
    </r>
    <r>
      <rPr>
        <u/>
        <sz val="11"/>
        <color theme="1"/>
        <rFont val="Arial"/>
        <family val="2"/>
        <charset val="238"/>
      </rPr>
      <t>spojením</t>
    </r>
    <r>
      <rPr>
        <sz val="11"/>
        <color theme="1"/>
        <rFont val="Arial"/>
        <family val="2"/>
        <charset val="238"/>
      </rPr>
      <t xml:space="preserve"> (fúzí splynutím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) níže uvedených podniků:</t>
    </r>
  </si>
  <si>
    <r>
      <rPr>
        <u/>
        <sz val="11"/>
        <color theme="1"/>
        <rFont val="Arial"/>
        <family val="2"/>
        <charset val="238"/>
      </rPr>
      <t>nabytím</t>
    </r>
    <r>
      <rPr>
        <sz val="11"/>
        <color theme="1"/>
        <rFont val="Arial"/>
        <family val="2"/>
        <charset val="238"/>
      </rPr>
      <t xml:space="preserve"> (fúzí sloučením</t>
    </r>
    <r>
      <rPr>
        <vertAlign val="superscript"/>
        <sz val="11"/>
        <color theme="1"/>
        <rFont val="Arial"/>
        <family val="2"/>
        <charset val="238"/>
      </rPr>
      <t>4</t>
    </r>
    <r>
      <rPr>
        <sz val="11"/>
        <color theme="1"/>
        <rFont val="Arial"/>
        <family val="2"/>
        <charset val="238"/>
      </rPr>
      <t xml:space="preserve">) </t>
    </r>
    <r>
      <rPr>
        <b/>
        <sz val="11"/>
        <color theme="1"/>
        <rFont val="Arial"/>
        <family val="2"/>
        <charset val="238"/>
      </rPr>
      <t>převzal jmění</t>
    </r>
    <r>
      <rPr>
        <sz val="11"/>
        <color theme="1"/>
        <rFont val="Arial"/>
        <family val="2"/>
        <charset val="238"/>
      </rPr>
      <t xml:space="preserve"> níže uvedeného/ých podniku/ů:</t>
    </r>
  </si>
  <si>
    <t>Obchodní jméno podniku</t>
  </si>
  <si>
    <t>IČ</t>
  </si>
  <si>
    <t>Výše uvedené změny spočívající ve spojení podniků</t>
  </si>
  <si>
    <r>
      <rPr>
        <b/>
        <sz val="11"/>
        <color theme="1"/>
        <rFont val="Arial"/>
        <family val="2"/>
        <charset val="238"/>
      </rPr>
      <t>jsou</t>
    </r>
    <r>
      <rPr>
        <sz val="11"/>
        <color theme="1"/>
        <rFont val="Arial"/>
        <family val="2"/>
        <charset val="238"/>
      </rPr>
      <t xml:space="preserve"> již zohledněny v Centrálním registru podpor malého rozsahu.</t>
    </r>
  </si>
  <si>
    <r>
      <rPr>
        <b/>
        <sz val="11"/>
        <color theme="1"/>
        <rFont val="Arial"/>
        <family val="2"/>
        <charset val="238"/>
      </rPr>
      <t>nejsou</t>
    </r>
    <r>
      <rPr>
        <sz val="11"/>
        <color theme="1"/>
        <rFont val="Arial"/>
        <family val="2"/>
        <charset val="238"/>
      </rPr>
      <t xml:space="preserve"> zohledněny v Centrálním registru podpor malého rozsahu.</t>
    </r>
  </si>
  <si>
    <t>Viz § 62 zákona č. 125/2008 Sb., o přeměnách obchodních společností a družstev, ve znění pozdějších předpisů.</t>
  </si>
  <si>
    <t>Viz § 61 zákona č. 125/2008 Sb.</t>
  </si>
  <si>
    <t>4. Žadatel prohlašuje, že podnik (žadatel) v současném a 2 předcházejících účetních obdobích</t>
  </si>
  <si>
    <r>
      <rPr>
        <b/>
        <sz val="11"/>
        <color theme="1"/>
        <rFont val="Arial"/>
        <family val="2"/>
        <charset val="238"/>
      </rPr>
      <t>nevznikl</t>
    </r>
    <r>
      <rPr>
        <sz val="11"/>
        <color theme="1"/>
        <rFont val="Arial"/>
        <family val="2"/>
        <charset val="238"/>
      </rPr>
      <t xml:space="preserve"> rozdělením (rozštěpením nebo odštěpením</t>
    </r>
    <r>
      <rPr>
        <vertAlign val="superscript"/>
        <sz val="11"/>
        <color theme="1"/>
        <rFont val="Arial"/>
        <family val="2"/>
        <charset val="238"/>
      </rPr>
      <t>5</t>
    </r>
    <r>
      <rPr>
        <sz val="11"/>
        <color theme="1"/>
        <rFont val="Arial"/>
        <family val="2"/>
        <charset val="238"/>
      </rPr>
      <t>) podniku.</t>
    </r>
  </si>
  <si>
    <r>
      <rPr>
        <b/>
        <sz val="11"/>
        <color theme="1"/>
        <rFont val="Arial"/>
        <family val="2"/>
        <charset val="238"/>
      </rPr>
      <t>vznikl</t>
    </r>
    <r>
      <rPr>
        <sz val="11"/>
        <color theme="1"/>
        <rFont val="Arial"/>
        <family val="2"/>
        <charset val="238"/>
      </rPr>
      <t xml:space="preserve"> </t>
    </r>
    <r>
      <rPr>
        <u/>
        <sz val="11"/>
        <color theme="1"/>
        <rFont val="Arial"/>
        <family val="2"/>
        <charset val="238"/>
      </rPr>
      <t>rozdělením</t>
    </r>
    <r>
      <rPr>
        <sz val="11"/>
        <color theme="1"/>
        <rFont val="Arial"/>
        <family val="2"/>
        <charset val="238"/>
      </rPr>
      <t xml:space="preserve"> níže uvedeného podniku:</t>
    </r>
  </si>
  <si>
    <r>
      <t xml:space="preserve">a převzal jeho činnosti, na něž byla dříve poskytnutá podpora </t>
    </r>
    <r>
      <rPr>
        <i/>
        <sz val="11"/>
        <color theme="1"/>
        <rFont val="Arial"/>
        <family val="2"/>
        <charset val="238"/>
      </rPr>
      <t>de minimis</t>
    </r>
    <r>
      <rPr>
        <sz val="11"/>
        <color theme="1"/>
        <rFont val="Arial"/>
        <family val="2"/>
        <charset val="238"/>
      </rPr>
      <t xml:space="preserve"> použita</t>
    </r>
    <r>
      <rPr>
        <vertAlign val="superscript"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>. Podniku (žadateli) byly přiděleny následující (dříve poskytnuté) podpory:</t>
    </r>
  </si>
  <si>
    <t>Datum poskytnutí</t>
  </si>
  <si>
    <t>Poskytovatel</t>
  </si>
  <si>
    <t>Částka v Kč</t>
  </si>
  <si>
    <t>Výše uvedené změny spočívající v  rozdělení podniků</t>
  </si>
  <si>
    <t>Viz § 243 zákona č. 125/2008 Sb.</t>
  </si>
  <si>
    <t>Pokud by na základě převzatých činností nebylo možné dříve poskytnuté podpory de minimis rozdělit, rozdělí se podpora poměrným způsobem na základě účetní hodnoty vlastního kapitálu nových podniků k datu účinku rozdělení (viz čl. 3 odst. 9 nařízení č. 1407/2013, č. 1408/2013 a nahrazujícího nařízení č. 875/2007).</t>
  </si>
  <si>
    <t>5. Žadatel níže svým podpisem</t>
  </si>
  <si>
    <t>•</t>
  </si>
  <si>
    <t>potvrzuje, že výše uvedené údaje jsou přesné a pravdivé a jsou poskytovány dobrovolně;</t>
  </si>
  <si>
    <r>
      <t xml:space="preserve">se zavazuje k tomu, že v případě změny předmětných údajů v průběhu administrativního procesu poskytnutí podpory </t>
    </r>
    <r>
      <rPr>
        <i/>
        <sz val="11"/>
        <color theme="1"/>
        <rFont val="Arial"/>
        <family val="2"/>
        <charset val="238"/>
      </rPr>
      <t>de minimis</t>
    </r>
    <r>
      <rPr>
        <sz val="11"/>
        <color theme="1"/>
        <rFont val="Arial"/>
        <family val="2"/>
        <charset val="238"/>
      </rPr>
      <t xml:space="preserve"> bude neprodleně informovat poskytovatele dané podpory o změnách, které u něj nastaly;</t>
    </r>
  </si>
  <si>
    <r>
      <t>souhlasí se zpracováním svých osobních údajů obsažených v tomto prohlášení ve smyslu zákona č. 101/2000 Sb., o ochraně osobních údajů, ve znění p. p., za účelem evidence podpor malého rozsahu v souladu se zákonem č. 215/2004 Sb., o úpravě některých vztahů v oblasti veřejné podpory a o změně zákona o podpoře výzkumu a vývoje, ve znění p. p. Tento souhlas uděluji správci a zpracovateli</t>
    </r>
    <r>
      <rPr>
        <vertAlign val="superscript"/>
        <sz val="11"/>
        <color theme="1"/>
        <rFont val="Arial"/>
        <family val="2"/>
        <charset val="238"/>
      </rPr>
      <t>7</t>
    </r>
    <r>
      <rPr>
        <sz val="11"/>
        <color theme="1"/>
        <rFont val="Arial"/>
        <family val="2"/>
        <charset val="238"/>
      </rPr>
      <t>, kterým je Zlínský kraj, IČ 70891320, se sídlem ve Zlíně, tř. Tomáše Bati 21, pro všechny údaje obsažené v tomto prohlášení, a to po celou dobu 10 let ode dne udělení souhlasu. Zároveň si je žadatel vědom svých práv podle zákona č. 101/2000 Sb., o ochraně osobních údajů.</t>
    </r>
  </si>
  <si>
    <r>
      <rPr>
        <i/>
        <u/>
        <sz val="10"/>
        <color theme="1"/>
        <rFont val="Arial Narrow"/>
        <family val="2"/>
        <charset val="238"/>
      </rPr>
      <t>Správcem</t>
    </r>
    <r>
      <rPr>
        <i/>
        <sz val="10"/>
        <color theme="1"/>
        <rFont val="Arial Narrow"/>
        <family val="2"/>
        <charset val="238"/>
      </rPr>
      <t xml:space="preserve"> je koordinační orgán ve smyslu zákona č. 215/2004 Sb., o úpravě některých vztahů v oblasti veřejné podpory a o změně zákona o podpoře výzkumu a vývoje, ve znění p. p., </t>
    </r>
    <r>
      <rPr>
        <i/>
        <u/>
        <sz val="10"/>
        <color theme="1"/>
        <rFont val="Arial Narrow"/>
        <family val="2"/>
        <charset val="238"/>
      </rPr>
      <t>zpracovatelem</t>
    </r>
    <r>
      <rPr>
        <i/>
        <sz val="10"/>
        <color theme="1"/>
        <rFont val="Arial Narrow"/>
        <family val="2"/>
        <charset val="238"/>
      </rPr>
      <t xml:space="preserve"> je poskytovatel podpory de minimis.</t>
    </r>
  </si>
  <si>
    <t>Podpis osoby oprávněné zastupovat žadatele</t>
  </si>
  <si>
    <r>
      <t xml:space="preserve">Podpis(y):
</t>
    </r>
    <r>
      <rPr>
        <i/>
        <sz val="10"/>
        <color theme="1"/>
        <rFont val="Arial"/>
        <family val="2"/>
        <charset val="238"/>
      </rPr>
      <t>(případně otisk razítka, pokud je součástí podpisu žadatele)</t>
    </r>
  </si>
  <si>
    <t>Včastnost předložení projektu</t>
  </si>
  <si>
    <t>Neporušená a náležitě označená obálka</t>
  </si>
  <si>
    <t>Originál Žádosti o poskytnutí dotace</t>
  </si>
  <si>
    <t>vyjdaj_projektova_dokumentace</t>
  </si>
  <si>
    <t>Fax (zam.)</t>
  </si>
  <si>
    <t>Mobilní telefon</t>
  </si>
  <si>
    <t>E-mail</t>
  </si>
  <si>
    <t>Osíčko</t>
  </si>
  <si>
    <t>starostka</t>
  </si>
  <si>
    <t>Alena Gerhardová</t>
  </si>
  <si>
    <t>obec@osicko.cz</t>
  </si>
  <si>
    <t>Zubří</t>
  </si>
  <si>
    <t>starosta</t>
  </si>
  <si>
    <t>Aleš Měrka</t>
  </si>
  <si>
    <t>podatelna@mesto-zubri.cz</t>
  </si>
  <si>
    <t>Osvětimany</t>
  </si>
  <si>
    <t>Aleš Pfeffer</t>
  </si>
  <si>
    <t>starosta@osvetimany.cz</t>
  </si>
  <si>
    <t>Huštěnovice</t>
  </si>
  <si>
    <t>Aleš Richtr</t>
  </si>
  <si>
    <t>hustenovice@hustenovice.cz</t>
  </si>
  <si>
    <t>Návojná</t>
  </si>
  <si>
    <t>Alois Smolík</t>
  </si>
  <si>
    <t>obec.navojna@seznam.cz</t>
  </si>
  <si>
    <t>Choryně</t>
  </si>
  <si>
    <t>Andrea Strnadová, Dis.</t>
  </si>
  <si>
    <t>podatelna@obec-choryne.cz</t>
  </si>
  <si>
    <t>Vápenice</t>
  </si>
  <si>
    <t>Anna Kubáníková</t>
  </si>
  <si>
    <t>vapenice@centrum.cz</t>
  </si>
  <si>
    <t>Rokytnice</t>
  </si>
  <si>
    <t>Antonín Goňa</t>
  </si>
  <si>
    <t>ou-rokytnice@seznam.cz</t>
  </si>
  <si>
    <t>Hovězí</t>
  </si>
  <si>
    <t>Antonín Koňařík</t>
  </si>
  <si>
    <t>podatelna@obec-hovezi.cz</t>
  </si>
  <si>
    <t>Hradčovice</t>
  </si>
  <si>
    <t>Antonín Ondrůšek</t>
  </si>
  <si>
    <t>obec@hradcovice.cz</t>
  </si>
  <si>
    <t>Strání</t>
  </si>
  <si>
    <t>Antonín Popelka</t>
  </si>
  <si>
    <t>obec@strani.cz</t>
  </si>
  <si>
    <t>Rajnochovice</t>
  </si>
  <si>
    <t>Antonín Uhřík</t>
  </si>
  <si>
    <t>obec@rajnochovice.cz</t>
  </si>
  <si>
    <t>Ostrata</t>
  </si>
  <si>
    <t>Arnošt Horák</t>
  </si>
  <si>
    <t>obec@ostrata.cz</t>
  </si>
  <si>
    <t>Věžky</t>
  </si>
  <si>
    <t>Bc. Aleš Bosák</t>
  </si>
  <si>
    <t>ou@obecvezky.cz</t>
  </si>
  <si>
    <t>Mrlínek</t>
  </si>
  <si>
    <t>Bc. Dušan Zapletal</t>
  </si>
  <si>
    <t>obec@mrlinek.cz</t>
  </si>
  <si>
    <t>Otrokovice</t>
  </si>
  <si>
    <t>Bc. Hana Večerková, DiS.</t>
  </si>
  <si>
    <t>radnice@muotrokovice.cz</t>
  </si>
  <si>
    <t>Zástřizly</t>
  </si>
  <si>
    <t>Bc. Igor Valenta</t>
  </si>
  <si>
    <t>podatelna@zastrizly.cz</t>
  </si>
  <si>
    <t>Tupesy</t>
  </si>
  <si>
    <t>Bc. Jiří Kula</t>
  </si>
  <si>
    <t>podatelna@tupesy.cz</t>
  </si>
  <si>
    <t>Drslavice</t>
  </si>
  <si>
    <t>Bc. Karel Sedláček DiS.</t>
  </si>
  <si>
    <t>obec@drslavice.cz</t>
  </si>
  <si>
    <t>Vítonice</t>
  </si>
  <si>
    <t>Bc. Ladislava Hradilíková, DiS.</t>
  </si>
  <si>
    <t>starostka@vitonice.cz</t>
  </si>
  <si>
    <t>Sušice</t>
  </si>
  <si>
    <t>Bc. Ladislava Vlachynská</t>
  </si>
  <si>
    <t>starosta@obecsusice.com</t>
  </si>
  <si>
    <t>Bánov</t>
  </si>
  <si>
    <t>Bc. Marek Mahdal</t>
  </si>
  <si>
    <t>podatelna@obec-banov.cz</t>
  </si>
  <si>
    <t>Dolní Bečva</t>
  </si>
  <si>
    <t>Bc. Michal Krhůtek</t>
  </si>
  <si>
    <t>podatelna@dolnibecva.cz</t>
  </si>
  <si>
    <t>Pitín</t>
  </si>
  <si>
    <t>Bc. Michal Vrba</t>
  </si>
  <si>
    <t>obec@pitin.cz</t>
  </si>
  <si>
    <t>Jablůnka</t>
  </si>
  <si>
    <t>Bc. Petr Brinček</t>
  </si>
  <si>
    <t>oujablunka@volny.cz</t>
  </si>
  <si>
    <t>Pržno</t>
  </si>
  <si>
    <t>Bc. Radek Machýček,</t>
  </si>
  <si>
    <t>obec@prznouvsetina.cz</t>
  </si>
  <si>
    <t>Lužná</t>
  </si>
  <si>
    <t>Bc. Radka Karásková</t>
  </si>
  <si>
    <t>starostka@obec-luzna.cz</t>
  </si>
  <si>
    <t>Valašské Meziříčí</t>
  </si>
  <si>
    <t>Bc. Robert Stržínek</t>
  </si>
  <si>
    <t>epodatelna@muvalmez.cz</t>
  </si>
  <si>
    <t>Pacetluky</t>
  </si>
  <si>
    <t>Bc. Roman Darebníček</t>
  </si>
  <si>
    <t>starosta@pacetluky.cz</t>
  </si>
  <si>
    <t>Horní Bečva</t>
  </si>
  <si>
    <t>Bc. Rudolf Bernát</t>
  </si>
  <si>
    <t>podatelna@hornibecva.cz</t>
  </si>
  <si>
    <t>Vizovice</t>
  </si>
  <si>
    <t>Bc. Silvie Dolanská</t>
  </si>
  <si>
    <t>podatelna@vizovice.eu</t>
  </si>
  <si>
    <t>Nový Hrozenkov</t>
  </si>
  <si>
    <t>Bc. Stanislava Špruncová</t>
  </si>
  <si>
    <t>podatelna@novyhrozenkov.cz</t>
  </si>
  <si>
    <t>Suchá Loz</t>
  </si>
  <si>
    <t>Bc. Václav Bujáček</t>
  </si>
  <si>
    <t>obec@suchaloz.cz</t>
  </si>
  <si>
    <t>Uherský Ostroh</t>
  </si>
  <si>
    <t>Bc. Vlastimil Kuřimský</t>
  </si>
  <si>
    <t>starosta@uhostroh.cz</t>
  </si>
  <si>
    <t>Vyškovec</t>
  </si>
  <si>
    <t>Bohumil Hodulík</t>
  </si>
  <si>
    <t>obec@vyskovec.cz</t>
  </si>
  <si>
    <t>Rusava</t>
  </si>
  <si>
    <t>Bohumil Škarpich</t>
  </si>
  <si>
    <t>obec@rusava.cz</t>
  </si>
  <si>
    <t>Boršice u Blatnice</t>
  </si>
  <si>
    <t>Bohuslav Vávra</t>
  </si>
  <si>
    <t>matrika@obecborsiceublatnice.cz</t>
  </si>
  <si>
    <t>Tučapy</t>
  </si>
  <si>
    <t>Bronislav Rezek</t>
  </si>
  <si>
    <t>obec@tucapyuh.cz</t>
  </si>
  <si>
    <t>Dobrkovice</t>
  </si>
  <si>
    <t>Břetislav Šuranský</t>
  </si>
  <si>
    <t>dobrkovice@volny.cz</t>
  </si>
  <si>
    <t>Veselá</t>
  </si>
  <si>
    <t>Daniel Juřík</t>
  </si>
  <si>
    <t>ou@veselauzlina.cz</t>
  </si>
  <si>
    <t>Hluk</t>
  </si>
  <si>
    <t>David Hájek</t>
  </si>
  <si>
    <t>podatelna@mestohluk.cz</t>
  </si>
  <si>
    <t>Lípa</t>
  </si>
  <si>
    <t>doc. Ing. Antonín Minařík, PhD.</t>
  </si>
  <si>
    <t>obec.lipa@tiscali.cz</t>
  </si>
  <si>
    <t>Zahnašovice</t>
  </si>
  <si>
    <t>Drahomír Jura</t>
  </si>
  <si>
    <t>ou@zahnasovice.cz</t>
  </si>
  <si>
    <t>Nítkovice</t>
  </si>
  <si>
    <t>František Hetmánek</t>
  </si>
  <si>
    <t>obec@nitkovice.cz</t>
  </si>
  <si>
    <t>Podhradí</t>
  </si>
  <si>
    <t>František Koudelka</t>
  </si>
  <si>
    <t>obec-podhradi@volny.cz</t>
  </si>
  <si>
    <t>Šarovy</t>
  </si>
  <si>
    <t>František Langr</t>
  </si>
  <si>
    <t>obec@sarovy.cz</t>
  </si>
  <si>
    <t>Haluzice</t>
  </si>
  <si>
    <t>František Marecký</t>
  </si>
  <si>
    <t>obec.haluzice@seznam.cz</t>
  </si>
  <si>
    <t>Březůvky</t>
  </si>
  <si>
    <t>Hana Váchová, MBA, MPA</t>
  </si>
  <si>
    <t>epodatelna@brezuvky.cz</t>
  </si>
  <si>
    <t>Topolná</t>
  </si>
  <si>
    <t>obec@topolna.cz</t>
  </si>
  <si>
    <t>Žeranovice</t>
  </si>
  <si>
    <t>Ing. Antonín Vyňuchal</t>
  </si>
  <si>
    <t>zeranovice@volny.cz</t>
  </si>
  <si>
    <t>Loukov</t>
  </si>
  <si>
    <t>Ing. Antonín Zlámal</t>
  </si>
  <si>
    <t>podatelna@loukov.cz</t>
  </si>
  <si>
    <t>Lešná</t>
  </si>
  <si>
    <t>Ing. arch. Jaromír Zavadil</t>
  </si>
  <si>
    <t>Obec-lesna@obec-lesna.cz</t>
  </si>
  <si>
    <t>Jankovice</t>
  </si>
  <si>
    <t>Ing. arch. Jaroslav Dvořák</t>
  </si>
  <si>
    <t>jankovice@post.cz</t>
  </si>
  <si>
    <t>Hulín</t>
  </si>
  <si>
    <t>Ing. Bc. Jaromír Žůrek</t>
  </si>
  <si>
    <t>podatelna@hulin.cz</t>
  </si>
  <si>
    <t>Kvasice</t>
  </si>
  <si>
    <t>Ing. Dušan Odehnal</t>
  </si>
  <si>
    <t>podatelna@kvasice.cz</t>
  </si>
  <si>
    <t>primátor</t>
  </si>
  <si>
    <t>Ing. et Ing. Jiří Korec</t>
  </si>
  <si>
    <t>posta@zlin.eu</t>
  </si>
  <si>
    <t>Hrobice</t>
  </si>
  <si>
    <t>Ing. František Gajdošík</t>
  </si>
  <si>
    <t>hrobice@avonet.cz</t>
  </si>
  <si>
    <t>Dolní Němčí</t>
  </si>
  <si>
    <t>Ing. František Hajdůch</t>
  </si>
  <si>
    <t>sekretariat@dolni-nemci.cz</t>
  </si>
  <si>
    <t>Koryčany</t>
  </si>
  <si>
    <t>Ing. Hana Jamborová, MBA</t>
  </si>
  <si>
    <t>mesto@korycany.cz</t>
  </si>
  <si>
    <t>Přílepy</t>
  </si>
  <si>
    <t>Ing. Ivana Sehnalová</t>
  </si>
  <si>
    <t>obec@prilepy.cz</t>
  </si>
  <si>
    <t>Želechovice nad Dřevnicí</t>
  </si>
  <si>
    <t>Ing. Ivo Thurner</t>
  </si>
  <si>
    <t>obec@zelechovice.eu</t>
  </si>
  <si>
    <t>Jarcová</t>
  </si>
  <si>
    <t>Ing. Ivo Veselý</t>
  </si>
  <si>
    <t>starosta@jarcova.cz</t>
  </si>
  <si>
    <t>Chvalčov</t>
  </si>
  <si>
    <t>Ing. Jan Chlápek</t>
  </si>
  <si>
    <t>obec@obec-chvalcov.cz</t>
  </si>
  <si>
    <t>Rožnov pod Radhoštěm</t>
  </si>
  <si>
    <t>Ing. Jan Kučera MSc.</t>
  </si>
  <si>
    <t>podatelna@roznov.cz</t>
  </si>
  <si>
    <t>Starý Hrozenkov</t>
  </si>
  <si>
    <t>Ing. Jan Rapant</t>
  </si>
  <si>
    <t>podatelna@staryhrozenkov.cz</t>
  </si>
  <si>
    <t>Provodov</t>
  </si>
  <si>
    <t>Ing. Jan Talaš</t>
  </si>
  <si>
    <t>obec@provodov.cz</t>
  </si>
  <si>
    <t>Prlov</t>
  </si>
  <si>
    <t>Ing. Jaromír Kratina</t>
  </si>
  <si>
    <t>ouprlov@vs.inext.cz</t>
  </si>
  <si>
    <t>Racková</t>
  </si>
  <si>
    <t>Ing. Jaroslav Kaňa</t>
  </si>
  <si>
    <t>ou@rackova.cz</t>
  </si>
  <si>
    <t>Ublo</t>
  </si>
  <si>
    <t>Ing. Jaroslav Šimek</t>
  </si>
  <si>
    <t>obecublo@volny.cz</t>
  </si>
  <si>
    <t>Janová</t>
  </si>
  <si>
    <t>Ing. Jaroslav Tomanec</t>
  </si>
  <si>
    <t>starosta@janova.cz</t>
  </si>
  <si>
    <t>Ostrožská Nová Ves</t>
  </si>
  <si>
    <t>Ing. Jaroslava Bedřichová</t>
  </si>
  <si>
    <t>podatelna@onves.cz</t>
  </si>
  <si>
    <t>Lhotsko</t>
  </si>
  <si>
    <t>Ing. Jiří Friedl</t>
  </si>
  <si>
    <t>starosta@obeclhotsko.cz</t>
  </si>
  <si>
    <t>Leskovec</t>
  </si>
  <si>
    <t>Ing. Jiří Macháč</t>
  </si>
  <si>
    <t>obec@leskovec.cz</t>
  </si>
  <si>
    <t>Prasklice</t>
  </si>
  <si>
    <t>Ing. Jiří Vdoleček</t>
  </si>
  <si>
    <t>obec@obecprasklice.cz</t>
  </si>
  <si>
    <t>Kunovice</t>
  </si>
  <si>
    <t>Ing. Josef Haša</t>
  </si>
  <si>
    <t>ou@obec-kunovice.cz</t>
  </si>
  <si>
    <t>Prakšice</t>
  </si>
  <si>
    <t>Ing. Josef Hefka</t>
  </si>
  <si>
    <t>obec@praksice.cz</t>
  </si>
  <si>
    <t>Valašská Bystřice</t>
  </si>
  <si>
    <t>Ing. Josef Maleňák</t>
  </si>
  <si>
    <t>podatelna@valasskabystrice.cz</t>
  </si>
  <si>
    <t>Šumice</t>
  </si>
  <si>
    <t>Ing. Josef Podešť</t>
  </si>
  <si>
    <t>obec@sumice.cz</t>
  </si>
  <si>
    <t>Hvozdná</t>
  </si>
  <si>
    <t>Ing. Josef Říha</t>
  </si>
  <si>
    <t>podatelna@hvozdna.cz</t>
  </si>
  <si>
    <t>Horní Lhota</t>
  </si>
  <si>
    <t>Ing. Josef Šenovský</t>
  </si>
  <si>
    <t>obec@horni-lhota.cz</t>
  </si>
  <si>
    <t>Kelč</t>
  </si>
  <si>
    <t>Ing. Karel David</t>
  </si>
  <si>
    <t>mesto@kelc.cz</t>
  </si>
  <si>
    <t>Krhová</t>
  </si>
  <si>
    <t>Ing. Kateřina Halaštová</t>
  </si>
  <si>
    <t>obec@krhova.cz</t>
  </si>
  <si>
    <t>Nedakonice</t>
  </si>
  <si>
    <t>Ing. Libor Mareček</t>
  </si>
  <si>
    <t>podatelna@obecnedakonice.cz</t>
  </si>
  <si>
    <t>Lukoveček</t>
  </si>
  <si>
    <t>Ing. Lukáš Pšeja</t>
  </si>
  <si>
    <t>oulukovecek@tiscali.cz</t>
  </si>
  <si>
    <t>Luhačovice</t>
  </si>
  <si>
    <t>Ing. Marian Ležák</t>
  </si>
  <si>
    <t>e-podatelna@luhacovice.eu</t>
  </si>
  <si>
    <t>Rymice</t>
  </si>
  <si>
    <t>rymice@volny.cz</t>
  </si>
  <si>
    <t>Zdounky</t>
  </si>
  <si>
    <t>Ing. Martin Drkula</t>
  </si>
  <si>
    <t>ou.podatelna@zdounky.cz</t>
  </si>
  <si>
    <t>Popovice</t>
  </si>
  <si>
    <t>Ing. Martin Slováček</t>
  </si>
  <si>
    <t>obec@popovice.cz</t>
  </si>
  <si>
    <t>Žalkovice</t>
  </si>
  <si>
    <t>Ing. Michaela Kavanová</t>
  </si>
  <si>
    <t>obec@zalkovice.cz</t>
  </si>
  <si>
    <t>Sazovice</t>
  </si>
  <si>
    <t>Ing. Michaela Vajdíková</t>
  </si>
  <si>
    <t>podatelna@sazovice.cz</t>
  </si>
  <si>
    <t>Polešovice</t>
  </si>
  <si>
    <t>Ing. Michal Zapletal</t>
  </si>
  <si>
    <t>info@polesovice.cz</t>
  </si>
  <si>
    <t>Liptál</t>
  </si>
  <si>
    <t>Ing. Milan Daňa</t>
  </si>
  <si>
    <t>obec@liptal.cz</t>
  </si>
  <si>
    <t>Šanov</t>
  </si>
  <si>
    <t>Ing. Milan Humpola</t>
  </si>
  <si>
    <t>ousanov@volny.cz</t>
  </si>
  <si>
    <t>Traplice</t>
  </si>
  <si>
    <t>Ing. Milan Rozum</t>
  </si>
  <si>
    <t>obec@traplice.cz</t>
  </si>
  <si>
    <t>Nivnice</t>
  </si>
  <si>
    <t>Ing. Miroslav Vykydal</t>
  </si>
  <si>
    <t>ou@ou.nivnice.cz</t>
  </si>
  <si>
    <t>Zlechov</t>
  </si>
  <si>
    <t>Ing. Ondřej Machala</t>
  </si>
  <si>
    <t>podatelna@obeczlechov.cz</t>
  </si>
  <si>
    <t>Pozlovice</t>
  </si>
  <si>
    <t>Ing. Pavel Coufalík, Ph.D.</t>
  </si>
  <si>
    <t>mestys@pozlovice.cz</t>
  </si>
  <si>
    <t>Fryšták</t>
  </si>
  <si>
    <t>Ing. Pavel Gálík</t>
  </si>
  <si>
    <t>mesto.frystak@frystak.cz</t>
  </si>
  <si>
    <t>Střítež nad Bečvou</t>
  </si>
  <si>
    <t>Ing. Pavel Gerla</t>
  </si>
  <si>
    <t>stritez@valachnet.cz</t>
  </si>
  <si>
    <t>Ing. Pavel Vardan</t>
  </si>
  <si>
    <t>kunovice@mesto-kunovice.cz</t>
  </si>
  <si>
    <t>Slušovice</t>
  </si>
  <si>
    <t>Ing. Petr Hradecký</t>
  </si>
  <si>
    <t>mesto@slusovice.cz</t>
  </si>
  <si>
    <t>Kněžpole</t>
  </si>
  <si>
    <t>Ing. Petr Jakšík</t>
  </si>
  <si>
    <t>obec@knezpole.cz</t>
  </si>
  <si>
    <t>Střelná</t>
  </si>
  <si>
    <t>Ing. Petr Kráčmar</t>
  </si>
  <si>
    <t>obec.strelna@volny.cz</t>
  </si>
  <si>
    <t>Březolupy</t>
  </si>
  <si>
    <t>Ing. Petr Kukla</t>
  </si>
  <si>
    <t>obec@brezolupy.cz</t>
  </si>
  <si>
    <t>Lechotice</t>
  </si>
  <si>
    <t>Ing. Petr Maňásek</t>
  </si>
  <si>
    <t>podatelna@lechotice.cz</t>
  </si>
  <si>
    <t>Velký Ořechov</t>
  </si>
  <si>
    <t>Ing. Radek Chmela</t>
  </si>
  <si>
    <t>starosta@velkyorechov.cz</t>
  </si>
  <si>
    <t>Halenkov</t>
  </si>
  <si>
    <t>Ing. Radek Chromčák</t>
  </si>
  <si>
    <t>ou@halenkov.cz</t>
  </si>
  <si>
    <t>Svárov</t>
  </si>
  <si>
    <t>Ing. Radek Ondra</t>
  </si>
  <si>
    <t>obec@obec-svarov.cz</t>
  </si>
  <si>
    <t>Prostřední Bečva</t>
  </si>
  <si>
    <t>Ing. Radim Gálik</t>
  </si>
  <si>
    <t>obec@prostrednibecva.cz</t>
  </si>
  <si>
    <t>Kyselovice</t>
  </si>
  <si>
    <t>Ing. Radim Vlasatý</t>
  </si>
  <si>
    <t>obec@obec-kyselovice.cz</t>
  </si>
  <si>
    <t>Zádveřice-Raková</t>
  </si>
  <si>
    <t>Ing. Radovan Karola</t>
  </si>
  <si>
    <t>info@zadverice.cz</t>
  </si>
  <si>
    <t>Neubuz</t>
  </si>
  <si>
    <t>Ing. Renata Zábojníková, MBA</t>
  </si>
  <si>
    <t>obec@neubuz.cz</t>
  </si>
  <si>
    <t>Kunkovice</t>
  </si>
  <si>
    <t>Ing. Roman Novotný, Dis.</t>
  </si>
  <si>
    <t>obec.kunkovice@volny.cz</t>
  </si>
  <si>
    <t>Ostrožská Lhota</t>
  </si>
  <si>
    <t>Ing. Roman Tuháček</t>
  </si>
  <si>
    <t>ostrlhota@ostrozskalhota.cz</t>
  </si>
  <si>
    <t>Uherské Hradiště</t>
  </si>
  <si>
    <t>Ing. Stanislav Blaha</t>
  </si>
  <si>
    <t>epodatelna@mesto-uh.cz</t>
  </si>
  <si>
    <t>Rudimov</t>
  </si>
  <si>
    <t>Ing. Stanislav Franc</t>
  </si>
  <si>
    <t>rudimov@seznam.cz</t>
  </si>
  <si>
    <t>Žlutava</t>
  </si>
  <si>
    <t>Ing. Stanislav Kolář</t>
  </si>
  <si>
    <t>obeczlutava@volny.cz</t>
  </si>
  <si>
    <t>Zděchov</t>
  </si>
  <si>
    <t>Ing. Tomáš Kocourek</t>
  </si>
  <si>
    <t>obec@zdechov.cz</t>
  </si>
  <si>
    <t>Hutisko-Solanec</t>
  </si>
  <si>
    <t>Ing. Vladimír Petružela</t>
  </si>
  <si>
    <t>ou@hutisko-solanec.cz</t>
  </si>
  <si>
    <t>Machová</t>
  </si>
  <si>
    <t>Ing. Vladimír Velísek</t>
  </si>
  <si>
    <t>podatelna@obecmachova.cz</t>
  </si>
  <si>
    <t>Mistřice</t>
  </si>
  <si>
    <t>Ing. Vlastimil Jánoš</t>
  </si>
  <si>
    <t>obec@mistrice.cz</t>
  </si>
  <si>
    <t>Lidečko</t>
  </si>
  <si>
    <t>Ing. Vojtěch Ryza</t>
  </si>
  <si>
    <t>obec@lidecko.cz</t>
  </si>
  <si>
    <t>Kateřinice</t>
  </si>
  <si>
    <t>Ing. Vojtěch Zubíček, Ph.D</t>
  </si>
  <si>
    <t>ou@obeckaterinice.cz</t>
  </si>
  <si>
    <t>Stupava</t>
  </si>
  <si>
    <t>Ing. Zdeněk Havlíček</t>
  </si>
  <si>
    <t>stupava@uh.cz</t>
  </si>
  <si>
    <t>Chvalnov-Lísky</t>
  </si>
  <si>
    <t>Ing. Zdeněk Lehkoživ</t>
  </si>
  <si>
    <t>obec@chvalnovlisky.cz</t>
  </si>
  <si>
    <t>Mikulůvka</t>
  </si>
  <si>
    <t>Ing. Zdeněk Marek</t>
  </si>
  <si>
    <t>obec@mikuluvka.cz</t>
  </si>
  <si>
    <t>Nezdenice</t>
  </si>
  <si>
    <t>Ing.Mgr. Libuše Bídová</t>
  </si>
  <si>
    <t>nezdenice.obec@iol.cz</t>
  </si>
  <si>
    <t>Chomýž</t>
  </si>
  <si>
    <t>Irena Kolaříková</t>
  </si>
  <si>
    <t>obec@chomyz.cz</t>
  </si>
  <si>
    <t>Lubná</t>
  </si>
  <si>
    <t>Ivana Skypalová</t>
  </si>
  <si>
    <t>starosta@obeclubna.cz</t>
  </si>
  <si>
    <t>Bořenovice</t>
  </si>
  <si>
    <t>Jakub Bednárek, MBA</t>
  </si>
  <si>
    <t>obec.borenovice@seznam.cz</t>
  </si>
  <si>
    <t>Držková</t>
  </si>
  <si>
    <t>Jan Chudárek</t>
  </si>
  <si>
    <t>info@drzkova.cz</t>
  </si>
  <si>
    <t>Valašská Polanka</t>
  </si>
  <si>
    <t>Jan Kozubík</t>
  </si>
  <si>
    <t>info@valasskapolanka.cz</t>
  </si>
  <si>
    <t>Sehradice</t>
  </si>
  <si>
    <t>Jan Lukáč</t>
  </si>
  <si>
    <t>obec.sehradice@volny.cz</t>
  </si>
  <si>
    <t>Kostelany</t>
  </si>
  <si>
    <t>Jan Petřík</t>
  </si>
  <si>
    <t>kostelany@c-box.cz</t>
  </si>
  <si>
    <t>Soběsuky</t>
  </si>
  <si>
    <t>Jan Piska</t>
  </si>
  <si>
    <t>obec@sobesukykm.cz</t>
  </si>
  <si>
    <t>Podolí</t>
  </si>
  <si>
    <t>Jana Rýpalová</t>
  </si>
  <si>
    <t>info@obecpodoli.cz</t>
  </si>
  <si>
    <t>Brusné</t>
  </si>
  <si>
    <t>Jana Sedláková</t>
  </si>
  <si>
    <t>obec@brusne.cz</t>
  </si>
  <si>
    <t>Ořechov</t>
  </si>
  <si>
    <t>Jarmila Jilgová</t>
  </si>
  <si>
    <t>orechov@uh.cz</t>
  </si>
  <si>
    <t>Loučka</t>
  </si>
  <si>
    <t>Jaromír Kořístka</t>
  </si>
  <si>
    <t>obec@obecloucka.cz</t>
  </si>
  <si>
    <t>Skaštice</t>
  </si>
  <si>
    <t>Jaromír Přikryl, Dis.</t>
  </si>
  <si>
    <t>ou@skastice.cz</t>
  </si>
  <si>
    <t>Slavkov pod Hostýnem</t>
  </si>
  <si>
    <t>Jaroslav Čačala</t>
  </si>
  <si>
    <t>starosta@slavkov-ph.cz</t>
  </si>
  <si>
    <t>Dolní Lhota</t>
  </si>
  <si>
    <t>Jaroslav Masař</t>
  </si>
  <si>
    <t>obec@dolni-lhota.cz</t>
  </si>
  <si>
    <t>Pozděchov</t>
  </si>
  <si>
    <t>Jaroslav Sláčik</t>
  </si>
  <si>
    <t>pozdechov@volny.cz</t>
  </si>
  <si>
    <t>Horní Lapač</t>
  </si>
  <si>
    <t>Jaroslava Hudečková</t>
  </si>
  <si>
    <t>obechornilapac@seznam.cz</t>
  </si>
  <si>
    <t>Vsetín</t>
  </si>
  <si>
    <t>Jiří Čunek</t>
  </si>
  <si>
    <t>e-podatelna@mestovsetin.cz</t>
  </si>
  <si>
    <t>Kostelec u Holešova</t>
  </si>
  <si>
    <t>Jiří Čúzy</t>
  </si>
  <si>
    <t>obeckuh@volny.cz</t>
  </si>
  <si>
    <t>Zlámanec</t>
  </si>
  <si>
    <t>Jiří Chmela</t>
  </si>
  <si>
    <t>starosta@zlamanec.cz</t>
  </si>
  <si>
    <t>Kaňovice</t>
  </si>
  <si>
    <t>Jiří Mikel</t>
  </si>
  <si>
    <t>kanovice@kanovice.cz</t>
  </si>
  <si>
    <t>Bělov</t>
  </si>
  <si>
    <t>Jiří Přecechtěl</t>
  </si>
  <si>
    <t>belov@belov.cz</t>
  </si>
  <si>
    <t>Lhota u Vsetína</t>
  </si>
  <si>
    <t>Jitka Čablíková</t>
  </si>
  <si>
    <t>starosta@lhotauvsetina.cz</t>
  </si>
  <si>
    <t>Salaš</t>
  </si>
  <si>
    <t>Jitka Točková</t>
  </si>
  <si>
    <t>salas@salasuh.cz</t>
  </si>
  <si>
    <t>Valašské Klobouky</t>
  </si>
  <si>
    <t>Josef Bělaška</t>
  </si>
  <si>
    <t>podatelna@mu-vk.cz</t>
  </si>
  <si>
    <t>Březnice</t>
  </si>
  <si>
    <t>Josef Hutěčka</t>
  </si>
  <si>
    <t>ou@breznice-zlin.cz</t>
  </si>
  <si>
    <t>Nedachlebice</t>
  </si>
  <si>
    <t>Josef Jandouš</t>
  </si>
  <si>
    <t>nedachlebice@uh.cz</t>
  </si>
  <si>
    <t>Korytná</t>
  </si>
  <si>
    <t>Josef Klon</t>
  </si>
  <si>
    <t>obec@korytna.cz</t>
  </si>
  <si>
    <t>Poteč</t>
  </si>
  <si>
    <t>Josef Mana</t>
  </si>
  <si>
    <t>obecpotec@volny.cz</t>
  </si>
  <si>
    <t>Míškovice</t>
  </si>
  <si>
    <t>Josef Polaštík</t>
  </si>
  <si>
    <t>ou@obecmiskovice.cz</t>
  </si>
  <si>
    <t>Hřivínův Újezd</t>
  </si>
  <si>
    <t>Josef Pospíšil</t>
  </si>
  <si>
    <t>ou@hrivinuvujezd.cz</t>
  </si>
  <si>
    <t>Litenčice</t>
  </si>
  <si>
    <t>Josef Smažinka</t>
  </si>
  <si>
    <t>obec.litencice@seznam.cz</t>
  </si>
  <si>
    <t>Horní Lideč</t>
  </si>
  <si>
    <t>Josef Tkadlec</t>
  </si>
  <si>
    <t>obec.hornilidec@tiskali.cz</t>
  </si>
  <si>
    <t>Březová</t>
  </si>
  <si>
    <t>Josef Trecha</t>
  </si>
  <si>
    <t>obec@obecbrezova.cz</t>
  </si>
  <si>
    <t>Bezměrov</t>
  </si>
  <si>
    <t>Josef Večerka</t>
  </si>
  <si>
    <t>obec@bezmerov.cz</t>
  </si>
  <si>
    <t>Vysoké Pole</t>
  </si>
  <si>
    <t>Josef Zicha</t>
  </si>
  <si>
    <t>obecvp@volny.cz</t>
  </si>
  <si>
    <t>Brumov-Bylnice</t>
  </si>
  <si>
    <t>JUDr. Jaroslav Vaněk</t>
  </si>
  <si>
    <t>radnice@brumov-bylnice.cz</t>
  </si>
  <si>
    <t>Třebětice</t>
  </si>
  <si>
    <t>Kamil Zapletal</t>
  </si>
  <si>
    <t>obec@trebetice.cz</t>
  </si>
  <si>
    <t>Jarohněvice</t>
  </si>
  <si>
    <t>Lenka Haboňová</t>
  </si>
  <si>
    <t>jarohnevice@volny.cz</t>
  </si>
  <si>
    <t>Podkopná Lhota</t>
  </si>
  <si>
    <t>Libor Baďura</t>
  </si>
  <si>
    <t>podkopnalhota@volny.cz</t>
  </si>
  <si>
    <t>Karlovice</t>
  </si>
  <si>
    <t>Lubomír Řehůřek</t>
  </si>
  <si>
    <t>karlovice@zlin.cz</t>
  </si>
  <si>
    <t>Blazice</t>
  </si>
  <si>
    <t>Luboš Hradil</t>
  </si>
  <si>
    <t>info@blazice.cz</t>
  </si>
  <si>
    <t>Malá Bystřice</t>
  </si>
  <si>
    <t>Lucie Kotrlová Dis.</t>
  </si>
  <si>
    <t>starosta@malabystrice.cz</t>
  </si>
  <si>
    <t>Jalubí</t>
  </si>
  <si>
    <t>Lukáš Horák</t>
  </si>
  <si>
    <t>jalubi@iol.cz</t>
  </si>
  <si>
    <t>Kelníky</t>
  </si>
  <si>
    <t>Lukáš Horenský</t>
  </si>
  <si>
    <t>obec@kelniky.cz</t>
  </si>
  <si>
    <t>Ludslavice</t>
  </si>
  <si>
    <t>Lukáš Rafaja</t>
  </si>
  <si>
    <t>ou@ludslavice.cz</t>
  </si>
  <si>
    <t>Horní Němčí</t>
  </si>
  <si>
    <t>Lumír Kreisl</t>
  </si>
  <si>
    <t>obec@horninemci.cz</t>
  </si>
  <si>
    <t>Hostějov</t>
  </si>
  <si>
    <t>Marek Pientok</t>
  </si>
  <si>
    <t>obec@hostejov.cz</t>
  </si>
  <si>
    <t>Rataje</t>
  </si>
  <si>
    <t>Marek Zezula</t>
  </si>
  <si>
    <t>starosta@rataje.cz</t>
  </si>
  <si>
    <t>Komárov</t>
  </si>
  <si>
    <t>Maria Zapletalová</t>
  </si>
  <si>
    <t>info@komarov-ou.cz</t>
  </si>
  <si>
    <t>Oldřichovice</t>
  </si>
  <si>
    <t>Marie Bartková</t>
  </si>
  <si>
    <t>ou@oldrichovice.cz</t>
  </si>
  <si>
    <t>Karolinka</t>
  </si>
  <si>
    <t>Marie Chovanečková</t>
  </si>
  <si>
    <t>podatelna@mukarolinka.cz</t>
  </si>
  <si>
    <t>Komňa</t>
  </si>
  <si>
    <t>Marie Kročilová</t>
  </si>
  <si>
    <t>obec@komna.cz</t>
  </si>
  <si>
    <t>Vážany</t>
  </si>
  <si>
    <t>Markéta Pavlíčková</t>
  </si>
  <si>
    <t>obecvazany@obecvazany.cz</t>
  </si>
  <si>
    <t>Honětice</t>
  </si>
  <si>
    <t>Markéta Soukupová</t>
  </si>
  <si>
    <t>honetice@volny.cz</t>
  </si>
  <si>
    <t>Bystřice pod Lopeníkem</t>
  </si>
  <si>
    <t>Martin Gavenda</t>
  </si>
  <si>
    <t>obec@bystricepodlopenikem.cz</t>
  </si>
  <si>
    <t>Oznice</t>
  </si>
  <si>
    <t>Martin Gerža</t>
  </si>
  <si>
    <t>obec@oznice.cz</t>
  </si>
  <si>
    <t>Karolín</t>
  </si>
  <si>
    <t>Martin Ondra</t>
  </si>
  <si>
    <t>ou@obeckarolin.cz</t>
  </si>
  <si>
    <t>Martin Pala</t>
  </si>
  <si>
    <t>obec@brezovauzlina.cz</t>
  </si>
  <si>
    <t>Nedašov</t>
  </si>
  <si>
    <t>Martin Ptáček</t>
  </si>
  <si>
    <t>obec.nedasov@volny.cz</t>
  </si>
  <si>
    <t>Roštění</t>
  </si>
  <si>
    <t>Martin Škrabala</t>
  </si>
  <si>
    <t>obec@rosteni.cz</t>
  </si>
  <si>
    <t>Ratiboř</t>
  </si>
  <si>
    <t>Martin Žabčík</t>
  </si>
  <si>
    <t>obec@ratibor.cz</t>
  </si>
  <si>
    <t>Hostětín</t>
  </si>
  <si>
    <t>MgA. Daniel Šenkeřík</t>
  </si>
  <si>
    <t>obec@hostetin.cz</t>
  </si>
  <si>
    <t>Břestek</t>
  </si>
  <si>
    <t>MgA. Martin Crla</t>
  </si>
  <si>
    <t>podatelna@brestek.cz</t>
  </si>
  <si>
    <t>Velehrad</t>
  </si>
  <si>
    <t>Mgr. Aleš Mergental</t>
  </si>
  <si>
    <t>info@velehrad.cz</t>
  </si>
  <si>
    <t>Doubravy</t>
  </si>
  <si>
    <t>Mgr. Barbora Navrátilová</t>
  </si>
  <si>
    <t>doubravy@volny.cz</t>
  </si>
  <si>
    <t>Bohuslavice nad Vláří</t>
  </si>
  <si>
    <t xml:space="preserve">Mgr. František Machuča </t>
  </si>
  <si>
    <t>info@bohuslavicenadvlari.cz</t>
  </si>
  <si>
    <t>Branky</t>
  </si>
  <si>
    <t>Mgr. František Svoboda</t>
  </si>
  <si>
    <t>oubranky@vm.inext.cz</t>
  </si>
  <si>
    <t>Dřínov</t>
  </si>
  <si>
    <t>Mgr. Jan Kiza</t>
  </si>
  <si>
    <t>obec@drinov.cz</t>
  </si>
  <si>
    <t>Štítná nad Vláří-Popov</t>
  </si>
  <si>
    <t>Mgr. Jana Machučová</t>
  </si>
  <si>
    <t>evidence@stitna-popov.cz</t>
  </si>
  <si>
    <t>Nedašova Lhota</t>
  </si>
  <si>
    <t>Mgr. Jarmila Janíčková</t>
  </si>
  <si>
    <t>nedasovalhota@volny.cz</t>
  </si>
  <si>
    <t>Velká Lhota</t>
  </si>
  <si>
    <t>Mgr. Jarmila Melichaříková</t>
  </si>
  <si>
    <t>obec@velkalhota.cz</t>
  </si>
  <si>
    <t>Košíky</t>
  </si>
  <si>
    <t>Mgr. Jaroslav Šlechta</t>
  </si>
  <si>
    <t>obec@oukosiky.cz</t>
  </si>
  <si>
    <t>Zašová</t>
  </si>
  <si>
    <t>Mgr. Jiljí Kubrický</t>
  </si>
  <si>
    <t>starosta@zasova.cz</t>
  </si>
  <si>
    <t>Počenice-Tetětice</t>
  </si>
  <si>
    <t>Mgr. Josef Hrušák</t>
  </si>
  <si>
    <t>obec@pocenice.cz</t>
  </si>
  <si>
    <t>Jestřabí</t>
  </si>
  <si>
    <t>Mgr. Kateřina Šuráňová</t>
  </si>
  <si>
    <t>obec.jestrabi@tiscali.cz</t>
  </si>
  <si>
    <t>Kurovice</t>
  </si>
  <si>
    <t>Mgr. Lenka Koutná</t>
  </si>
  <si>
    <t>obec@kurovice.cz</t>
  </si>
  <si>
    <t>Slavkov</t>
  </si>
  <si>
    <t>Mgr. Libor Švardala</t>
  </si>
  <si>
    <t>obec@obecslavkov.cz</t>
  </si>
  <si>
    <t>Študlov</t>
  </si>
  <si>
    <t>Mgr. Ludmila Proislová</t>
  </si>
  <si>
    <t>obec@studlov.cz</t>
  </si>
  <si>
    <t>Staré Město</t>
  </si>
  <si>
    <t>Mgr. Martin Zábranský</t>
  </si>
  <si>
    <t>meusm@staremesto.uh.cz</t>
  </si>
  <si>
    <t>Babice</t>
  </si>
  <si>
    <t>Mgr. Martina Horňáková</t>
  </si>
  <si>
    <t>starosta@babice.eu</t>
  </si>
  <si>
    <t>Vlachova Lhota</t>
  </si>
  <si>
    <t>Mgr. Michal Gajdošík</t>
  </si>
  <si>
    <t>vlachova.lhota@tiscali.cz</t>
  </si>
  <si>
    <t>Chropyně</t>
  </si>
  <si>
    <t>Mgr. Michal Vlasatý</t>
  </si>
  <si>
    <t>mesto@muchropyne.cz</t>
  </si>
  <si>
    <t>Rudice</t>
  </si>
  <si>
    <t>Mgr. Miroslava Chupíková</t>
  </si>
  <si>
    <t>rudice@iol.cz</t>
  </si>
  <si>
    <t>Lhota</t>
  </si>
  <si>
    <t>Mgr. Miroslava Sanytráková</t>
  </si>
  <si>
    <t>podatelna@lhota-zlin.cz</t>
  </si>
  <si>
    <t>Vidče</t>
  </si>
  <si>
    <t>Mgr. Pavel Drda</t>
  </si>
  <si>
    <t>starosta@vidce.cz</t>
  </si>
  <si>
    <t>Slopné</t>
  </si>
  <si>
    <t>Mgr. Pavel Heinz</t>
  </si>
  <si>
    <t>starosta@slopne.cz</t>
  </si>
  <si>
    <t>Morkovice-Slížany</t>
  </si>
  <si>
    <t>Mgr. Pavel Horák</t>
  </si>
  <si>
    <t>mesto@morkovice-slizany.cz</t>
  </si>
  <si>
    <t>Buchlovice</t>
  </si>
  <si>
    <t xml:space="preserve">Mgr. Pavla Večeřová </t>
  </si>
  <si>
    <t>mestys@buchlovice.cz</t>
  </si>
  <si>
    <t>Bojkovice</t>
  </si>
  <si>
    <t>Mgr. Petr Viceník</t>
  </si>
  <si>
    <t>mesto@bojkovice.cz</t>
  </si>
  <si>
    <t>Napajedla</t>
  </si>
  <si>
    <t>Mgr. Robert Podlas</t>
  </si>
  <si>
    <t>podatelna@napajedla.cz</t>
  </si>
  <si>
    <t>Holešov</t>
  </si>
  <si>
    <t>Mgr. Rudolf Seifert</t>
  </si>
  <si>
    <t>podatelna@holesov.cz</t>
  </si>
  <si>
    <t>Bohuslavice u Zlína</t>
  </si>
  <si>
    <t>Mgr. Světlana Bilavčíková</t>
  </si>
  <si>
    <t>bohuslaviceuzl@seznam.cz</t>
  </si>
  <si>
    <t>Slavičín</t>
  </si>
  <si>
    <t>Mgr. Tomáš Chmela</t>
  </si>
  <si>
    <t>podatelna@mesto-slavicin.cz</t>
  </si>
  <si>
    <t>Mgr. Tomáš Opatrný</t>
  </si>
  <si>
    <t>meu@mesto-kromeriz.cz</t>
  </si>
  <si>
    <t>Spytihněv</t>
  </si>
  <si>
    <t>Mgr. Vít Tomaštík</t>
  </si>
  <si>
    <t>ou@spytihnev.cz</t>
  </si>
  <si>
    <t>Sulimov</t>
  </si>
  <si>
    <t>Mgr. Zdeněk Dvořák</t>
  </si>
  <si>
    <t>ZRUŠENA</t>
  </si>
  <si>
    <t>obec@sulimov.cz</t>
  </si>
  <si>
    <t>Hostišová</t>
  </si>
  <si>
    <t>Michaela Nováková</t>
  </si>
  <si>
    <t>ou@hostisova.cz</t>
  </si>
  <si>
    <t>Police</t>
  </si>
  <si>
    <t>Michal Havran</t>
  </si>
  <si>
    <t>podatelna@obecpolice.cz</t>
  </si>
  <si>
    <t>Záříčí</t>
  </si>
  <si>
    <t>Michal Pospíšil</t>
  </si>
  <si>
    <t>ou@zarici.cz</t>
  </si>
  <si>
    <t>Němčice</t>
  </si>
  <si>
    <t>Michal Štěpánek</t>
  </si>
  <si>
    <t>obecnemcice@volny.cz</t>
  </si>
  <si>
    <t>Lukov</t>
  </si>
  <si>
    <t>Michal Teplý</t>
  </si>
  <si>
    <t>obecniurad@lukov.cz</t>
  </si>
  <si>
    <t>Komárno</t>
  </si>
  <si>
    <t>Milan Šindelek</t>
  </si>
  <si>
    <t>obec@komarno.cz</t>
  </si>
  <si>
    <t>Kladeruby</t>
  </si>
  <si>
    <t xml:space="preserve">Miloš Konečný </t>
  </si>
  <si>
    <t>podatelna@kladeruby.cz</t>
  </si>
  <si>
    <t>Záhorovice</t>
  </si>
  <si>
    <t>Miroslav Andrlík</t>
  </si>
  <si>
    <t>obeczahorovice@tiscali.cz</t>
  </si>
  <si>
    <t>Francova Lhota</t>
  </si>
  <si>
    <t>Miroslav Brlica</t>
  </si>
  <si>
    <t>obec@francovalhota.cz</t>
  </si>
  <si>
    <t>Miroslav Darebník</t>
  </si>
  <si>
    <t>obec@jankovice.net</t>
  </si>
  <si>
    <t>Hoštice</t>
  </si>
  <si>
    <t>Miroslav Herodek</t>
  </si>
  <si>
    <t>ou.hostice@tiscali.cz</t>
  </si>
  <si>
    <t>Velké Karlovice</t>
  </si>
  <si>
    <t>Miroslav Koňařík</t>
  </si>
  <si>
    <t>starosta@velkekarlovice.cz</t>
  </si>
  <si>
    <t>Modrá</t>
  </si>
  <si>
    <t>Miroslav Kovářík</t>
  </si>
  <si>
    <t>modra@uh.cz</t>
  </si>
  <si>
    <t>Lipová</t>
  </si>
  <si>
    <t>Miroslav Svárovský</t>
  </si>
  <si>
    <t>obeclipova@volny.cz</t>
  </si>
  <si>
    <t>Břest</t>
  </si>
  <si>
    <t>Miroslav Šálek</t>
  </si>
  <si>
    <t>urad@obec-brest.cz</t>
  </si>
  <si>
    <t>Uhřice</t>
  </si>
  <si>
    <t>Miroslava Bartošíková</t>
  </si>
  <si>
    <t>obec@obecuhrice.cz</t>
  </si>
  <si>
    <t>Medlovice</t>
  </si>
  <si>
    <t>Miroslava Náplavová</t>
  </si>
  <si>
    <t>obec@obecmedlovice.cz</t>
  </si>
  <si>
    <t>Lačnov</t>
  </si>
  <si>
    <t>Oldřich Pechal</t>
  </si>
  <si>
    <t>podatelnaou@lacnov.eu</t>
  </si>
  <si>
    <t>Huslenky</t>
  </si>
  <si>
    <t>Oldřich Surala</t>
  </si>
  <si>
    <t>ou@huslenky.cz</t>
  </si>
  <si>
    <t>Valašské Příkazy</t>
  </si>
  <si>
    <t>Oldřiška Vaňková</t>
  </si>
  <si>
    <t>val.prikazy@volny.cz</t>
  </si>
  <si>
    <t>Troubky-Zdislavice</t>
  </si>
  <si>
    <t>Ondřej Varaďa</t>
  </si>
  <si>
    <t>troubky-zdislavice@volny.cz</t>
  </si>
  <si>
    <t>Pačlavice</t>
  </si>
  <si>
    <t>Pavel Čech</t>
  </si>
  <si>
    <t>obec@obecpaclavice.cz</t>
  </si>
  <si>
    <t>Kostelany nad Moravou</t>
  </si>
  <si>
    <t>Pavel Duda</t>
  </si>
  <si>
    <t>ou@kostelanynadmoravou.cz</t>
  </si>
  <si>
    <t>Martinice</t>
  </si>
  <si>
    <t>Pavel Fiurášek</t>
  </si>
  <si>
    <t>ou@martinice.cz</t>
  </si>
  <si>
    <t>Pavel Maček</t>
  </si>
  <si>
    <t>obec@loucka-obec.cz</t>
  </si>
  <si>
    <t>Valašská Senice</t>
  </si>
  <si>
    <t>Pavel Novosad</t>
  </si>
  <si>
    <t>obec@valasskasenice.cz</t>
  </si>
  <si>
    <t>Kašava</t>
  </si>
  <si>
    <t>Petr Černoch</t>
  </si>
  <si>
    <t>info@kasava.cz</t>
  </si>
  <si>
    <t>Lutonina</t>
  </si>
  <si>
    <t>Petr Číž</t>
  </si>
  <si>
    <t>lutonina@volny.cz</t>
  </si>
  <si>
    <t>Boršice</t>
  </si>
  <si>
    <t>Petr Dula</t>
  </si>
  <si>
    <t>ou@borsice.cz</t>
  </si>
  <si>
    <t>Bílovice</t>
  </si>
  <si>
    <t>Petr Fusek</t>
  </si>
  <si>
    <t>obec@bilovice.cz</t>
  </si>
  <si>
    <t>Podhradní Lhota</t>
  </si>
  <si>
    <t>Petr Horáček</t>
  </si>
  <si>
    <t>obec@podhradnilhota.cz</t>
  </si>
  <si>
    <t>Tlumačov</t>
  </si>
  <si>
    <t>Petr Horka</t>
  </si>
  <si>
    <t>tlumacov@tlumacov.cz</t>
  </si>
  <si>
    <t>Mysločovice</t>
  </si>
  <si>
    <t>Petr Jurásek</t>
  </si>
  <si>
    <t>ou@myslocovice.cz</t>
  </si>
  <si>
    <t>Vlčnov</t>
  </si>
  <si>
    <t>Petr Kašpařík</t>
  </si>
  <si>
    <t>obec@vlcnov.cz</t>
  </si>
  <si>
    <t>Hošťálková</t>
  </si>
  <si>
    <t>Petr Laštovica</t>
  </si>
  <si>
    <t>obec@hostalkova.cz</t>
  </si>
  <si>
    <t>Stříbrnice</t>
  </si>
  <si>
    <t>Petr Matoušek</t>
  </si>
  <si>
    <t>obec@stribrnice.cz</t>
  </si>
  <si>
    <t>Lutopecny</t>
  </si>
  <si>
    <t>Petr Navrátil</t>
  </si>
  <si>
    <t>ou@lutopecny.cz</t>
  </si>
  <si>
    <t>Křekov</t>
  </si>
  <si>
    <t>Petr Ovesný</t>
  </si>
  <si>
    <t>krekov@krekov.cz</t>
  </si>
  <si>
    <t>Trnava</t>
  </si>
  <si>
    <t>Petr Štěpaník</t>
  </si>
  <si>
    <t>outrnava@avonet.cz</t>
  </si>
  <si>
    <t>Tichov</t>
  </si>
  <si>
    <t>Petr Trčka</t>
  </si>
  <si>
    <t>tichov@volny.cz</t>
  </si>
  <si>
    <t>Jasenná</t>
  </si>
  <si>
    <t>PhDr. Dana Daňová</t>
  </si>
  <si>
    <t>ou.jasenna@volny.cz</t>
  </si>
  <si>
    <t>Uherský Brod</t>
  </si>
  <si>
    <t>PhDr. Miroslava Poláková, Ph.D.</t>
  </si>
  <si>
    <t>podatelna@ub.cz</t>
  </si>
  <si>
    <t>Šelešovice</t>
  </si>
  <si>
    <t>Radomil Jašek</t>
  </si>
  <si>
    <t>obec@selesovice.cz</t>
  </si>
  <si>
    <t>Roštín</t>
  </si>
  <si>
    <t>Radovan Man</t>
  </si>
  <si>
    <t>starosta@rostin.cz</t>
  </si>
  <si>
    <t>Kudlovice</t>
  </si>
  <si>
    <t>Renata Čechmánková</t>
  </si>
  <si>
    <t>obec@kudlovice.cz</t>
  </si>
  <si>
    <t>Bratřejov</t>
  </si>
  <si>
    <t>Richard Zicha</t>
  </si>
  <si>
    <t>bratrejov@volny.cz</t>
  </si>
  <si>
    <t>Dešná</t>
  </si>
  <si>
    <t>RNDr. Dagmar Daňková</t>
  </si>
  <si>
    <t>deshna@volny.cz</t>
  </si>
  <si>
    <t>Lopeník</t>
  </si>
  <si>
    <t>Roman Buček</t>
  </si>
  <si>
    <t>ou@obec-lopenik.cz</t>
  </si>
  <si>
    <t>Částkov</t>
  </si>
  <si>
    <t>Roman Minařík</t>
  </si>
  <si>
    <t>castkov.uh@worldonline.cz</t>
  </si>
  <si>
    <t>Nová Dědina</t>
  </si>
  <si>
    <t>Roman Polášek</t>
  </si>
  <si>
    <t>obecnovadedina@volny.cz</t>
  </si>
  <si>
    <t>Biskupice</t>
  </si>
  <si>
    <t>Rostislav Kandrnál</t>
  </si>
  <si>
    <t>podatelna@biskupiceuluhacovic.cz</t>
  </si>
  <si>
    <t>Růžďka</t>
  </si>
  <si>
    <t>Rostislav Sypták</t>
  </si>
  <si>
    <t>obec@ruzdka.cz</t>
  </si>
  <si>
    <t>Ludkovice</t>
  </si>
  <si>
    <t>Stanislav Bartoš</t>
  </si>
  <si>
    <t>ludkovice@volny.cz</t>
  </si>
  <si>
    <t>Tečovice</t>
  </si>
  <si>
    <t>Stanislava Zívalíková</t>
  </si>
  <si>
    <t>ou.podatelna@tecovice.cz</t>
  </si>
  <si>
    <t>Staré Hutě</t>
  </si>
  <si>
    <t>Sylviqa Kočířová</t>
  </si>
  <si>
    <t>obstahu@quick.cz</t>
  </si>
  <si>
    <t>Pravčice</t>
  </si>
  <si>
    <t>Šárka Gahurová</t>
  </si>
  <si>
    <t>obecpravcice@seznam.cz</t>
  </si>
  <si>
    <t>Žítková</t>
  </si>
  <si>
    <t>Šárka Šusteková</t>
  </si>
  <si>
    <t>ou@zitkova.cz</t>
  </si>
  <si>
    <t>Pohořelice</t>
  </si>
  <si>
    <t>Tomáš Hanáček</t>
  </si>
  <si>
    <t>info@obecpohorelice.cz</t>
  </si>
  <si>
    <t>Veletiny</t>
  </si>
  <si>
    <t>Tomáš Trtek</t>
  </si>
  <si>
    <t>obec@veletiny.cz</t>
  </si>
  <si>
    <t>Drnovice</t>
  </si>
  <si>
    <t>Tomáš Zicha</t>
  </si>
  <si>
    <t>obec.drnovice@seznam.cz</t>
  </si>
  <si>
    <t>Bařice-Velké Těšany</t>
  </si>
  <si>
    <t>Věra Halamová</t>
  </si>
  <si>
    <t>obec@barice-velketesany.cz</t>
  </si>
  <si>
    <t>Cetechovice</t>
  </si>
  <si>
    <t>Věra Pleslová</t>
  </si>
  <si>
    <t>obec@cetechovice.cz</t>
  </si>
  <si>
    <t>Střílky</t>
  </si>
  <si>
    <t>Viktor Ganjuškin</t>
  </si>
  <si>
    <t>obec@obecstrilky.cz</t>
  </si>
  <si>
    <t>Vrbka</t>
  </si>
  <si>
    <t>Viliam Pospíšil</t>
  </si>
  <si>
    <t>ou@obec-vrbka.cz</t>
  </si>
  <si>
    <t>Zborovice</t>
  </si>
  <si>
    <t>Vítězslav Hanák</t>
  </si>
  <si>
    <t>obeczborovice@c-box.cz</t>
  </si>
  <si>
    <t>Újezd</t>
  </si>
  <si>
    <t>Vladimír Kráčalík</t>
  </si>
  <si>
    <t>obec@ujezdvk.com</t>
  </si>
  <si>
    <t>Vladimír Vašíček</t>
  </si>
  <si>
    <t>ou_podoli@volny.cz</t>
  </si>
  <si>
    <t>Vlčková</t>
  </si>
  <si>
    <t>Vladimír Zbranek</t>
  </si>
  <si>
    <t>obec.vlckova@volny.cz</t>
  </si>
  <si>
    <t>Všemina</t>
  </si>
  <si>
    <t>Vlastimil Kolařík</t>
  </si>
  <si>
    <t>podatelna@obecvsemina.cz</t>
  </si>
  <si>
    <t>Pašovice</t>
  </si>
  <si>
    <t>Vlastimil Řezníček</t>
  </si>
  <si>
    <t>ou@pasovice.cz</t>
  </si>
  <si>
    <t>Zlobice</t>
  </si>
  <si>
    <t>Vlastislav Coufalík</t>
  </si>
  <si>
    <t>ou@zlobice-bojanovice.cz</t>
  </si>
  <si>
    <t>Poličná</t>
  </si>
  <si>
    <t>Vojtěch Bača</t>
  </si>
  <si>
    <t>obec@policna.cz</t>
  </si>
  <si>
    <t>Halenkovice</t>
  </si>
  <si>
    <t>obec@halenkovice.cz</t>
  </si>
  <si>
    <t>Seninka</t>
  </si>
  <si>
    <t>VOLBY NOVÉ</t>
  </si>
  <si>
    <t>ou@seninka.cz</t>
  </si>
  <si>
    <t>Střížovice</t>
  </si>
  <si>
    <t>VOLBY NOVÉ - starý st. Antonín Šiška</t>
  </si>
  <si>
    <t>obec.strizovice@strizovice-km.cz</t>
  </si>
  <si>
    <t>Bystřička</t>
  </si>
  <si>
    <t>Zbyněk Fojtíček</t>
  </si>
  <si>
    <t>obec.bystricka@telecom.cz</t>
  </si>
  <si>
    <t>Prusinovice</t>
  </si>
  <si>
    <t>Zbyněk Žákovský</t>
  </si>
  <si>
    <t>info@prusinovice.cz</t>
  </si>
  <si>
    <t>Újezdec</t>
  </si>
  <si>
    <t>Zdeněk Gottwald</t>
  </si>
  <si>
    <t>ujezdec@tiscali.cz</t>
  </si>
  <si>
    <t>Vlachovice</t>
  </si>
  <si>
    <t>Zdeněk Hověžák</t>
  </si>
  <si>
    <t>obec@vlachovice.cz</t>
  </si>
  <si>
    <t>Vigantice</t>
  </si>
  <si>
    <t>Zdeněk Porubský</t>
  </si>
  <si>
    <t>obec@vigantice.cz</t>
  </si>
  <si>
    <t>Bystřice pod Hostýnem</t>
  </si>
  <si>
    <t>Zdeněk Rolinc</t>
  </si>
  <si>
    <t>posta@mubph.cz</t>
  </si>
  <si>
    <t>Ústí</t>
  </si>
  <si>
    <t>Zdeněk Srněnský</t>
  </si>
  <si>
    <t>obec@obecusti.cz</t>
  </si>
  <si>
    <t>Petrůvka</t>
  </si>
  <si>
    <t>Zdenka Slaníková</t>
  </si>
  <si>
    <t>urad@obecpetruvka.cz</t>
  </si>
  <si>
    <t>Příloha k vyhlášce č. 249/2022 Sb.</t>
  </si>
  <si>
    <t>Procentní podíl jednotlivých obcí na částech celostátního hrubého výnosu daně z přidané hodnoty a daní z příjmů</t>
  </si>
  <si>
    <t>Zlínský kraj</t>
  </si>
  <si>
    <t>Ú h r n  za  Č R</t>
  </si>
  <si>
    <t>POZN.:</t>
  </si>
  <si>
    <t>Součet násobků postupných přechodů za ostatní obce činí 9 484 053,2589</t>
  </si>
  <si>
    <t>Toto číslo je nutné použít v propočtech pro rok 2022 v části výpočtu popsaném v § 4 odst. 2 písm. d) zákona č. 243 / 2000 Sb.,</t>
  </si>
  <si>
    <t>o rozpočtovém určení daní, ve znění pozdějších předpisů, k případnému ověření procenta, kterým se každá obec podílí na sdílených daních.</t>
  </si>
  <si>
    <t>Osíčko 56, 768 61  Bystřice pod Hostýnem 1, Kroměříž</t>
  </si>
  <si>
    <t>U Domoviny 234, 756 54  Zubří, Vsetín</t>
  </si>
  <si>
    <t>Osvětimany 350, 687 42  Osvětimany, Uherské Hradiště</t>
  </si>
  <si>
    <t>Huštěnovice 92, 687 03  Babice, Uherské Hradiště</t>
  </si>
  <si>
    <t>Návojná 101, 763 32  Nedašov, Zlín</t>
  </si>
  <si>
    <t>Choryně 200, 756 42  Choryně, Vsetín</t>
  </si>
  <si>
    <t>Vápenice 75, 687 74  Starý Hrozenkov, Uherské Hradiště</t>
  </si>
  <si>
    <t>Rokytnice 58, 763 21  Slavičín 1, Zlín</t>
  </si>
  <si>
    <t>Hovězí 2, 756 01  Hovězí, Vsetín</t>
  </si>
  <si>
    <t>Hradčovice 168, 687 33  Hradčovice, Uherské Hradiště</t>
  </si>
  <si>
    <t>Na Kopci 321, 687 65  Strání, Uherské Hradiště</t>
  </si>
  <si>
    <t>Rajnochovice 144, 768 71  Rajnochovice, Kroměříž</t>
  </si>
  <si>
    <t>Ostrata  č.p. 23, 763 11  Želechovice nad Dřevnicí  Zlín</t>
  </si>
  <si>
    <t>Věžky 61, 768 33  Morkovice-Slížany, Kroměříž</t>
  </si>
  <si>
    <t>Mrlínek 54, 768 61  Bystřice pod Hostýnem 1, Kroměříž</t>
  </si>
  <si>
    <t>nám. 3. května 1340, 765 02  Otrokovice, Zlín</t>
  </si>
  <si>
    <t>Zástřizly 31, 768 05  Koryčany, Kroměříž</t>
  </si>
  <si>
    <t>Tupesy 135, 687 07  Tupesy, Uherské Hradiště</t>
  </si>
  <si>
    <t>Drslavice 93, 687 33  Hradčovice, Uherské Hradiště</t>
  </si>
  <si>
    <t>Vítonice 82, 768 61  Bystřice pod Hostýnem 1, Kroměříž</t>
  </si>
  <si>
    <t>Sušice 54, 687 04  Traplice, Uherské Hradiště</t>
  </si>
  <si>
    <t>Bánov 700, 687 54  Bánov, Uherské Hradiště</t>
  </si>
  <si>
    <t>Dolní Bečva 340, 756 55  Dolní Bečva, Vsetín</t>
  </si>
  <si>
    <t>Pitín 18, 687 71  Bojkovice, Uherské Hradiště</t>
  </si>
  <si>
    <t>Jablůnka 365, 756 23  Jablůnka nad Bečvou, Vsetín</t>
  </si>
  <si>
    <t>Pržno 7, 756 23  Jablůnka, Vsetín</t>
  </si>
  <si>
    <t>Lužná 230, 756 11  Valašská Polanka, Vsetín</t>
  </si>
  <si>
    <t>Náměstí 7/5, 757 01  Valašské Meziříčí  Vsetín</t>
  </si>
  <si>
    <t>Pacetluky 10, 768 43  Kostelec u Holešova, Kroměříž</t>
  </si>
  <si>
    <t>Horní Bečva 550, 756 57  Horní Bečva, Vsetín</t>
  </si>
  <si>
    <t>Masarykovo nám. 1007, 763 12  Vizovice, Zlín</t>
  </si>
  <si>
    <t>Nový Hrozenkov 454, 756 04  Nový Hrozenkov, Vsetín</t>
  </si>
  <si>
    <t>Suchá Loz 72, 687 53  Suchá Loz, Uherské Hradiště</t>
  </si>
  <si>
    <t>Zámecká 24, 687 24  Uherský Ostroh, Uherské Hradiště</t>
  </si>
  <si>
    <t>Vyškovec 65, 687 74  Starý Hrozenkov, Uherské Hradiště</t>
  </si>
  <si>
    <t>Rusava 248, 768 61  Bystřice pod Hostýnem 7  Kroměříž</t>
  </si>
  <si>
    <t>Boršice u Blatnice 157, 687 63  Boršice u Blatnice, Uherské Hradiště</t>
  </si>
  <si>
    <t>Tučapy 30, 687 09  Boršice, Uherské Hradiště</t>
  </si>
  <si>
    <t>Dobrkovice 61, 763 07  Velký Ořechov, Zlín</t>
  </si>
  <si>
    <t>Veselá 33, 763 15  Slušovice  Zlín</t>
  </si>
  <si>
    <t>Hřbitovní 140, 687 25  Hluk, Uherské Hradiště</t>
  </si>
  <si>
    <t>Lípa 118, 763 11  Želechovice nad Dřevnicí  Zlín</t>
  </si>
  <si>
    <t>Zahnašovice 43, 769 01  Holešov, Kroměříž</t>
  </si>
  <si>
    <t>Nítkovice 89, 768 13  Litenčice, Kroměříž</t>
  </si>
  <si>
    <t>Podhradí 41, 763 26  Luhačovice, Zlín</t>
  </si>
  <si>
    <t>Šarovy 100, 763 51  Bohuslavice, Zlín</t>
  </si>
  <si>
    <t>U Obecního úřadu 19, 763 24  Vlachovice, Zlín</t>
  </si>
  <si>
    <t>Březůvky 1, 763 45  Březůvky, Zlín</t>
  </si>
  <si>
    <t>Topolná 420, 687 11  Topolná, Uherské Hradiště</t>
  </si>
  <si>
    <t>Žeranovice 1, 769 01  Holešov 1, Kroměříž</t>
  </si>
  <si>
    <t>Loukov 199, 768 75  Loukov, Kroměříž</t>
  </si>
  <si>
    <t>Lešná 36, 756 41  Lešná, Vsetín</t>
  </si>
  <si>
    <t>Jankovice 15, 687 04  Traplice, Uherské Hradiště</t>
  </si>
  <si>
    <t>nám. Míru 162, 768 24  Hulín, Kroměříž</t>
  </si>
  <si>
    <t>nám. A. Dohnala 18, 768 21  Kvasice, Kroměříž</t>
  </si>
  <si>
    <t>nám. Míru 12, 761 40  Zlín 1, Zlín</t>
  </si>
  <si>
    <t>Hrobice 92, 763 15  Slušovice, Zlín</t>
  </si>
  <si>
    <t>Nivnická 82, 687 62  Dolní Němčí, Uherské Hradiště</t>
  </si>
  <si>
    <t>Náměstí 401, 768 05  Koryčany, Kroměříž</t>
  </si>
  <si>
    <t>Přílepy 4, 769 01  Holešov 1, Kroměříž</t>
  </si>
  <si>
    <t>4. května 68, 763 11  Želechovice nad Dřevnicí  Zlín</t>
  </si>
  <si>
    <t>Jarcová 200, 757 01  Valašské Meziříčí, Vsetín</t>
  </si>
  <si>
    <t>Obřanská 145, 768 72  Chvalčov, Kroměříž</t>
  </si>
  <si>
    <t>Masarykovo nám. 128, 756 61  Rožnov pod Radhoštěm, Vsetín</t>
  </si>
  <si>
    <t>Starý Hrozenkov 3, 687 74  Starý Hrozenkov, Uherské Hradiště</t>
  </si>
  <si>
    <t>Provodov 28, 763 45  Březůvky, Zlín  Zlín</t>
  </si>
  <si>
    <t>Prlov 141, 756 11  Valašská Polanka, Vsetín</t>
  </si>
  <si>
    <t>Racková 45, 760 01  Zlín 1, Zlín</t>
  </si>
  <si>
    <t>Ublo 74, 763 12  Vizovice, Zlín</t>
  </si>
  <si>
    <t>Janová 200, 755 01  Vsetín  Vsetín</t>
  </si>
  <si>
    <t>Záhumení 1022, 687 22  Ostrožská Nová Ves  Uherské Hradiště</t>
  </si>
  <si>
    <t>Lhotsko 57, 763 12  Vizovice, Zlín</t>
  </si>
  <si>
    <t>Leskovec 67, 756 11  Valašská Polanka, Vsetín</t>
  </si>
  <si>
    <t>Prasklice 77, 768 33  Morkovice-Slížany, Kroměříž</t>
  </si>
  <si>
    <t>Kunovice 153, 756 44  Loučka, Vsetín</t>
  </si>
  <si>
    <t>Prakšice 29, 687 56  Prakšice, Uherské Hradiště</t>
  </si>
  <si>
    <t>Valašská Bystřice 316, 756 27  Valašská Bystřice, Vsetín</t>
  </si>
  <si>
    <t>Šumice 400, 687 31  Šumice, Uherské Hradiště</t>
  </si>
  <si>
    <t>Hlavní 210, 763 10  Hvozdná  Zlín</t>
  </si>
  <si>
    <t>Horní Lhota 27, 763 23  Dolní Lhota, Zlín</t>
  </si>
  <si>
    <t>Kelč 5, 756 43  Kelč, Vsetín</t>
  </si>
  <si>
    <t>Bří Podmolů 441, 756 63  Krhová  Vsetín</t>
  </si>
  <si>
    <t>Nedakonice 33, 687 38  Nedakonice, Uherské Hradiště</t>
  </si>
  <si>
    <t>Lukoveček 120, 763 16  Fryšták, Zlín</t>
  </si>
  <si>
    <t>nám. 28. října 543, 763 26  Luhačovice, Zlín</t>
  </si>
  <si>
    <t>Rymice 4, 769 01  Holešov 1, Kroměříž</t>
  </si>
  <si>
    <t>Zdounky 27, 768 02  Zdounky, Kroměříž</t>
  </si>
  <si>
    <t>Popovice 303, 686 04  Kunovice, Uherské Hradiště</t>
  </si>
  <si>
    <t>Žalkovice 97, 768 23  Břest, Kroměříž</t>
  </si>
  <si>
    <t>Sazovice 180, 763 01  Mysločovice, Zlín</t>
  </si>
  <si>
    <t>Polešovice 242, 687 37  Polešovice, Uherské Hradiště</t>
  </si>
  <si>
    <t>Liptál 331, 756 31  Liptál, Vsetín</t>
  </si>
  <si>
    <t>Šanov 77, 763 21  Slavičín, Zlín</t>
  </si>
  <si>
    <t>Traplice 404, 687 04  Traplice, Uherské Hradiště</t>
  </si>
  <si>
    <t>Sídliště 1000, 687 51  Nivnice, Uherské Hradiště</t>
  </si>
  <si>
    <t>Zlechov 540, 687 10  Zlechov, Uherské Hradiště</t>
  </si>
  <si>
    <t>Hlavní 51, 763 26  Luhačovice, Zlín</t>
  </si>
  <si>
    <t>nám. Míru 43, 763 16  Fryšták, Zlín</t>
  </si>
  <si>
    <t>Střítež nad Bečvou 193, 756 52  Střítež nad Bečvou, Vsetín</t>
  </si>
  <si>
    <t>nám. Svobody 361, 686 04  Kunovice, Uherské Hradiště</t>
  </si>
  <si>
    <t>nám. Svobody 25, 763 15  Slušovice, Zlín</t>
  </si>
  <si>
    <t>Kněžpole 125, 687 12  Bílovice, Uherské Hradiště</t>
  </si>
  <si>
    <t>Střelná 38, 756 12  Horní Lideč, Vsetín</t>
  </si>
  <si>
    <t>Březolupy 90, 687 13  Březolupy, Uherské Hradiště</t>
  </si>
  <si>
    <t>Lechotice 100, 768 52  Míškovice, Kroměříž</t>
  </si>
  <si>
    <t>Velký Ořechov 208, 763 07  Velký Ořechov  Zlín</t>
  </si>
  <si>
    <t>Halenkov 655, 756 03  Halenkov, Vsetín</t>
  </si>
  <si>
    <t>Svárov 74, 687 12  Bílovice, Uherské Hradiště</t>
  </si>
  <si>
    <t>Prostřední Bečva 272, 756 56  Prostřední Bečva, Vsetín</t>
  </si>
  <si>
    <t>Kyselovice 189, 768 11  Chropyně, Kroměříž</t>
  </si>
  <si>
    <t>Zádveřice-Raková 460, 763 12  Vizovice, Zlín  Zlín</t>
  </si>
  <si>
    <t>Neubuz 91, 763 15  Slušovice, Zlín</t>
  </si>
  <si>
    <t>Kunkovice 30, 768 13  Litenčice, Kroměříž</t>
  </si>
  <si>
    <t>Ostrožská Lhota 148, 687 23  Ostrožská Lhota, Uherské Hradiště</t>
  </si>
  <si>
    <t>Masarykovo nám. 19, 686 70  Uherské Hradiště, Uherské Hradiště</t>
  </si>
  <si>
    <t>Rudimov 81, 763 21  Slavičín, Zlín</t>
  </si>
  <si>
    <t>Žlutava 271, 763 61  Napajedla, Zlín</t>
  </si>
  <si>
    <t>Zděchov 175, 756 07  Zděchov, Vsetín</t>
  </si>
  <si>
    <t>Hutisko-Solanec 512, 756 62  Hutisko-Solanec, Vsetín</t>
  </si>
  <si>
    <t>Machová 120, 763 01  Mysločovice, Zlín</t>
  </si>
  <si>
    <t>Mistřice 9, 687 12  Bílovice, Uherské Hradiště</t>
  </si>
  <si>
    <t>Lidečko 467, 756 15  Lidečko, Vsetín</t>
  </si>
  <si>
    <t>Kateřinice 242, 756 21  Ratiboř, Vsetín</t>
  </si>
  <si>
    <t>Stupava 47, 686 01  Uherské Hradiště 1, Uherské Hradiště</t>
  </si>
  <si>
    <t>Chvalnov-Lísky 68, 768 05  Koryčany, Kroměříž</t>
  </si>
  <si>
    <t>Mikulůvka 226, 756 24  Bystřička, Vsetín</t>
  </si>
  <si>
    <t>Drahy 72, 687 32  Nezdenice, Uherské Hradiště</t>
  </si>
  <si>
    <t>Chomýž 52, 768 61  Bystřice pod Hostýnem, Kroměříž</t>
  </si>
  <si>
    <t>Lubná 177, 767 01  Kroměříž 1, Kroměříž</t>
  </si>
  <si>
    <t>Bořenovice 36, 769 01  Holešov, Kroměříž</t>
  </si>
  <si>
    <t>Držková 106, 763 19  Kašava, Zlín</t>
  </si>
  <si>
    <t>Valašská Polanka 270, 756 11  Valašská Polanka, Vsetín</t>
  </si>
  <si>
    <t>Sehradice 64, 763 23  Dolní Lhota, Zlín</t>
  </si>
  <si>
    <t>Kostelany 48, 767 01 Kroměříž Kroměříž</t>
  </si>
  <si>
    <t>Soběsuky 23, 768 02  Zdounky, Kroměříž</t>
  </si>
  <si>
    <t>Podolí 190, 686 04  Kunovice, Uherské Hradiště</t>
  </si>
  <si>
    <t>Brusné 93, 768 61  Bystřice pod Hostýnem, Kroměříž</t>
  </si>
  <si>
    <t>Ořechov 105, 687 37  Polešovice, Uherské Hradiště</t>
  </si>
  <si>
    <t>Loučka 46, 756 44  Loučka, Vsetín</t>
  </si>
  <si>
    <t>Skaštice 113, 767 01  Kroměříž, Kroměříž</t>
  </si>
  <si>
    <t>Slavkov pod Hostýnem 14, 768 61  Bystřice pod Hostýnem 1, Kroměříž</t>
  </si>
  <si>
    <t>Dolní Lhota 129, 763 23  Dolní Lhota, Zlín</t>
  </si>
  <si>
    <t>Pozděchov 215, 756 11  Valašská Polanka, Vsetín</t>
  </si>
  <si>
    <t>Horní Lapač 22, 769 01  Holešov, Kroměříž</t>
  </si>
  <si>
    <t>Svárov 1080, 755 24  Vsetín, Vsetín</t>
  </si>
  <si>
    <t>Kostelec u Holešova 58, 768 43  Kostelec, Kroměříž</t>
  </si>
  <si>
    <t>Zlámanec 95, 687 12  Bílovice, Uherské Hradiště</t>
  </si>
  <si>
    <t>Kaňovice 45, 763 41 Biskupice Zlín</t>
  </si>
  <si>
    <t>Bělov 77, 768 21  Kvasice  Zlín</t>
  </si>
  <si>
    <t>Lhota u Vsetína 211, 755 01  Vsetín, Vsetín</t>
  </si>
  <si>
    <t>Salaš 85, 687 06  Velehrad, Uherské Hradiště</t>
  </si>
  <si>
    <t>Masarykovo nám. 189, 766 17  Valašské Klobouky, Zlín</t>
  </si>
  <si>
    <t>Březnice 485, 760 01  Zlín 1, Zlín</t>
  </si>
  <si>
    <t>Nedachlebice 250, 687 15  Nedachlebice, Uherské Hradiště</t>
  </si>
  <si>
    <t>Korytná 297, 687 52  Korytná, Uherské Hradiště</t>
  </si>
  <si>
    <t>Poteč 12, 766 01  Valašské Klobouky, Zlín</t>
  </si>
  <si>
    <t>Míškovice 46, 768 52  Míškovice, Kroměříž</t>
  </si>
  <si>
    <t>Hřivínův Újezd 50, 763 07  Velký Ořechov, Zlín</t>
  </si>
  <si>
    <t>Litenčice 97, 768 13  Litenčice, Kroměříž</t>
  </si>
  <si>
    <t>Horní Lideč 292, 756 12  Horní Lideč, Vsetín</t>
  </si>
  <si>
    <t>Březová 390, 687 67  Březová, Uherské Hradiště</t>
  </si>
  <si>
    <t>Bezměrov 155, 767 01  Kroměříž, Kroměříž</t>
  </si>
  <si>
    <t>Vysoké Pole 118, 763 25  Újezd, Zlín</t>
  </si>
  <si>
    <t>nám. H. Synkové 942, 763 31  Brumov-Bylnice, Zlín</t>
  </si>
  <si>
    <t>Třebětice 51, 769 01  Holešov, Kroměříž</t>
  </si>
  <si>
    <t>Jarohněvice 83, 768 01  Jarohněvice, Kroměříž</t>
  </si>
  <si>
    <t>Podkopná Lhota 37, 763 18  Trnava, Zlín</t>
  </si>
  <si>
    <t>Karlovice 47, 763 02  Zlín 4, Zlín</t>
  </si>
  <si>
    <t>Blazice 70, 768 61  Bystřice pod Hostýnem, Kroměříž</t>
  </si>
  <si>
    <t>Malá Bystřice 55, 756 27  Valašská Bystřice, Vsetín</t>
  </si>
  <si>
    <t>Jalubí 135, 687 05  Jalubí, Uherské Hradiště</t>
  </si>
  <si>
    <t>Kelníky 1, 763 07  Velký Ořechov, Zlín</t>
  </si>
  <si>
    <t>Ludslavice 31, 768 52  Míškovice u Holešova, Kroměříž</t>
  </si>
  <si>
    <t>Horní Němčí 113, 687 64  Horní Němčí  Uherské Hradiště</t>
  </si>
  <si>
    <t>Hostějov 3, 687 41  Medlovice, Uherské Hradiště</t>
  </si>
  <si>
    <t>Rataje 139, 768 12  Rataje, Kroměříž</t>
  </si>
  <si>
    <t>Komárov 124, 763 61  Napajedla, Zlín</t>
  </si>
  <si>
    <t>Oldřichovice 86, 763 61  Napajedla, Zlín</t>
  </si>
  <si>
    <t>Radniční nám. 42, 756 05  Karolinka, Vsetín</t>
  </si>
  <si>
    <t>Komňa 42, 687 71  Bojkovice, Uherské Hradiště</t>
  </si>
  <si>
    <t>Vážany 20, 687 37  Polešovice, Uherské Hradiště</t>
  </si>
  <si>
    <t>Honětice 73, 768 13  Litenčice, Kroměříž</t>
  </si>
  <si>
    <t>Bystřice pod Lopeníkem 262, 687 55  Bystřice pod Lopeníkem, Uherské Hradiště</t>
  </si>
  <si>
    <t>Oznice 109, 756 24  Bystřička, Vsetín</t>
  </si>
  <si>
    <t>Karolín 4, 768 21  Kvasice, Kroměříž</t>
  </si>
  <si>
    <t>Březová 36, 763 15  Slušovice, Zlín</t>
  </si>
  <si>
    <t>Nedašov 370, 763 32  Nedašov, Zlín</t>
  </si>
  <si>
    <t>Roštění 144, 768 43  Kostelec, Kroměříž</t>
  </si>
  <si>
    <t>Ratiboř 75, 756 21  Ratiboř, Vsetín</t>
  </si>
  <si>
    <t>Hostětín 75, 687 71  Bojkovice, Uherské Hradiště</t>
  </si>
  <si>
    <t>Břestek 14, 687 08  Buchlovice  Uherské Hradiště</t>
  </si>
  <si>
    <t>Velehrad 231, 687 06  Velehrad, Uherské Hradiště</t>
  </si>
  <si>
    <t>Doubravy 45, 763 45  Březůvky, Zlín</t>
  </si>
  <si>
    <t>Bohuslavice nad Vláří 62, 763 21  Slavičín, Zlín</t>
  </si>
  <si>
    <t>Branky 6, 756 45  Branky, Vsetín</t>
  </si>
  <si>
    <t>Dřínov 155, 768 33  Morkovice-Slížany, Kroměříž</t>
  </si>
  <si>
    <t>Štítná nad Vláří-Popov 72, 763 33  Štítná nad Vláří, Zlín</t>
  </si>
  <si>
    <t>Nedašova Lhota 10, 763 32  Nedašov, Zlín</t>
  </si>
  <si>
    <t>Velká Lhota 33, 757 01  Valašské Meziříčí, Vsetín</t>
  </si>
  <si>
    <t>Košíky 177, 687 04  Traplice, Uherské Hradiště</t>
  </si>
  <si>
    <t>Zašová 36, 756 51  Zašová, Vsetín</t>
  </si>
  <si>
    <t>Počenice-Tetětice 74, 768 33  Morkovice-Slížany, Kroměříž</t>
  </si>
  <si>
    <t>Jestřabí č.p. 1, 763 33 Štítná nad Vláří Zlín</t>
  </si>
  <si>
    <t>Kurovice 68, 768 52  Míškovice, Kroměříž</t>
  </si>
  <si>
    <t>Slavkov 114, 687 64  Horní Němčí, Uherské Hradiště</t>
  </si>
  <si>
    <t>Študlov 142, 756 12  Horní Lideč, Vsetín</t>
  </si>
  <si>
    <t>nám. Hrdinů 100, 686 03  Staré Město, Uherské Hradiště</t>
  </si>
  <si>
    <t>Babice 508, 687 03  Babice, Uherské Hradiště</t>
  </si>
  <si>
    <t>Vlachova Lhota 68, 766 01  Valašské Klobouky  Zlín</t>
  </si>
  <si>
    <t>nám. Svobody 29, 768 11  Chropyně, Kroměříž</t>
  </si>
  <si>
    <t>Rudice 109, 687 32  Nezdenice, Uherské Hradiště</t>
  </si>
  <si>
    <t>Lhota 265, 763 02  Zlín 4, Zlín</t>
  </si>
  <si>
    <t>Vidče 96, 756 53  Vidče, Vsetín</t>
  </si>
  <si>
    <t>Slopné 112, 763 23  Dolní Lhota u Luhačovic, Zlín</t>
  </si>
  <si>
    <t>Náměstí 900, 768 33  Morkovice-Slížany  Kroměříž</t>
  </si>
  <si>
    <t>nám. Svobody 800, 687 08  Buchlovice, Uherské Hradiště</t>
  </si>
  <si>
    <t>Sušilova 952, 687 71  Bojkovice, Uherské Hradiště</t>
  </si>
  <si>
    <t>Masarykovo nám. 89, 763 61  Napajedla, Zlín</t>
  </si>
  <si>
    <t>Masarykova 628, 769 17  Holešov, Kroměříž</t>
  </si>
  <si>
    <t>Bohuslavice u Zlína 185, 763 51  Bohuslavice, Zlín</t>
  </si>
  <si>
    <t>Osvobození 25, 763 21  Slavičín 1, Zlín</t>
  </si>
  <si>
    <t>Velké nám. 115/1, 767 01  Kroměříž 1, Kroměříž</t>
  </si>
  <si>
    <t>Spytihněv 359, 763 64  Spytihněv, Zlín</t>
  </si>
  <si>
    <t>Sulimov 51, 768 21  Kvasice, Kroměříž</t>
  </si>
  <si>
    <t>Hostišová 100, 763 01  Mysločovice, Zlín</t>
  </si>
  <si>
    <t>Police 142, 756 44  Loučka u Valašského Meziříčí, Vsetín</t>
  </si>
  <si>
    <t>Záříčí 25, 768 11  Chropyně, Kroměříž</t>
  </si>
  <si>
    <t>Němčice 68, 768 43  Kostelec, Kroměříž</t>
  </si>
  <si>
    <t>K Lúčkám 350, 763 17  Lukov, Zlín</t>
  </si>
  <si>
    <t>Komárno 49, 768 71  Rajnochovice, Kroměříž</t>
  </si>
  <si>
    <t>Kladeruby 72, 756 43  Kelč  Vsetín</t>
  </si>
  <si>
    <t>Záhorovice 382, 687 35  Záhorovice, Uherské Hradiště</t>
  </si>
  <si>
    <t>Francova Lhota 325, 756 14  Francova Lhota, Vsetín</t>
  </si>
  <si>
    <t>Jankovice 101, 769 01  Holešov, Kroměříž</t>
  </si>
  <si>
    <t>Hoštice 74, 768 13  Litenčice  Kroměříž</t>
  </si>
  <si>
    <t>Velké Karlovice 1, 756 06 Velké Karlovice Vsetín</t>
  </si>
  <si>
    <t>Modrá 170, 687 06  Velehrad, Uherské Hradiště</t>
  </si>
  <si>
    <t>Lipová 48, 763 21  Slavičín, Zlín</t>
  </si>
  <si>
    <t>Břest 87, 768 23  Břest, Kroměříž</t>
  </si>
  <si>
    <t>Uhřice 84, 768 33  Morkovice-Slížany, Kroměříž</t>
  </si>
  <si>
    <t>Medlovice 140, 687 41  Medlovice, Uherské Hradiště</t>
  </si>
  <si>
    <t>Lačnov 158, 756 12  Horní Lideč, Vsetín</t>
  </si>
  <si>
    <t>Huslenky 494, 756 02  Huslenky, Vsetín</t>
  </si>
  <si>
    <t>Valašské Příkazy 1, 756 12  Horní Lideč, Vsetín  Vsetín</t>
  </si>
  <si>
    <t>Troubky-Zdislavice 10, 768 02  Zdounky, Kroměříž</t>
  </si>
  <si>
    <t>Pačlavice 185, 768 34  Pačlavice, Kroměříž</t>
  </si>
  <si>
    <t>Kostelany nad Moravou 19, 686 01  Uherské Hradiště, Uherské Hradiště</t>
  </si>
  <si>
    <t>Martinice 16, 769 01  Holešov 1, Kroměříž</t>
  </si>
  <si>
    <t>Loučka č.p. 141, 763 25  Újezd  Zlín</t>
  </si>
  <si>
    <t>Valašská Senice 145, 756 14  Francova Lhota, Vsetín</t>
  </si>
  <si>
    <t>Kašava 217, 763 19  Kašava, Zlín  Zlín</t>
  </si>
  <si>
    <t>Lutonina 114, 763 12  Vizovice, Zlín</t>
  </si>
  <si>
    <t>Boršice 7, 687 09  Boršice  Uherské Hradiště</t>
  </si>
  <si>
    <t>Bílovice 70, 687 12  Bílovice, Uherské Hradiště</t>
  </si>
  <si>
    <t>Podhradní Lhota 150, 768 71  Rajnochovice, Kroměříž</t>
  </si>
  <si>
    <t>Nádražní 440, 763 62  Tlumačov, Zlín</t>
  </si>
  <si>
    <t>Mysločovice 21, 763 01  Mysločovice, Zlín</t>
  </si>
  <si>
    <t>Vlčnov 124, 687 61  Vlčnov  Uherské Hradiště</t>
  </si>
  <si>
    <t>Hošťálková 3, 756 22  Hošťálková, Vsetín</t>
  </si>
  <si>
    <t>Stříbrnice 124, 687 09  Boršice, Uherské Hradiště</t>
  </si>
  <si>
    <t>Lutopecny 1, 767 01  Kroměříž 1, Kroměříž</t>
  </si>
  <si>
    <t>Křekov 5, 766 01  Valašské Klobouky, Zlín</t>
  </si>
  <si>
    <t>Trnava 156, 763 18  Trnava, Zlín</t>
  </si>
  <si>
    <t>Tichov 48, 766 01  Valašské Klobouky, Zlín</t>
  </si>
  <si>
    <t>Jasenná 190, 763 12  Vizovice, Zlín</t>
  </si>
  <si>
    <t>Masarykovo nám. 100, 688 01  Uherský Brod 1, Uherské Hradiště</t>
  </si>
  <si>
    <t>Šelešovice 93, 767 01  Kroměříž, Kroměříž</t>
  </si>
  <si>
    <t>Roštín 450, 768 03  Roštín, Kroměříž</t>
  </si>
  <si>
    <t>Kudlovice 39, 687 03  Babice, Uherské Hradiště</t>
  </si>
  <si>
    <t>Bratřejov 226, 763 12  Vizovice, Zlín</t>
  </si>
  <si>
    <t>Dešná 88, 763 15  Slušovice, Zlín</t>
  </si>
  <si>
    <t>Lopeník 211, 687 67  Březová, Uherské Hradiště</t>
  </si>
  <si>
    <t>Částkov 86, 687 12  Bílovice, Uherské Hradiště</t>
  </si>
  <si>
    <t>Nová Dědina 12, 768 21  Kvasice, Kroměříž</t>
  </si>
  <si>
    <t>Biskupice 120, 763 41  Biskupice, Zlín</t>
  </si>
  <si>
    <t>Růžďka 320, 756 25  Růžďka, Vsetín</t>
  </si>
  <si>
    <t>Ludkovice 44, 763 41  Biskupice, Zlín</t>
  </si>
  <si>
    <t>Tečovice 185, 763 02  Zlín 4, Zlín</t>
  </si>
  <si>
    <t>Staré Hutě 83, 686 01  Uherské Hradiště, Uherské Hradiště</t>
  </si>
  <si>
    <t>Pravčice 46, 768 24  Hulín, Kroměříž</t>
  </si>
  <si>
    <t>Žítková 161, 687 74 Starý Hrozenkov Uherské Hradiště</t>
  </si>
  <si>
    <t>Pohořelice – Školní 35, 763 61  Napajedla, Zlín</t>
  </si>
  <si>
    <t>Veletiny 218, 687 33  Hradčovice, Uherské Hradiště</t>
  </si>
  <si>
    <t>Drnovice 113, 763 25  Újezd u Valašských Klobouk, Zlín</t>
  </si>
  <si>
    <t>Bařice-Velké Těšany 8, 767 01  Kroměříž, Kroměříž</t>
  </si>
  <si>
    <t>Cetechovice 45, 768 02  Zdounky, Kroměříž</t>
  </si>
  <si>
    <t>Koryčanská 47, 768 04  Střílky, Kroměříž</t>
  </si>
  <si>
    <t>Vrbka 69, 768 21  Kvasice, Kroměříž</t>
  </si>
  <si>
    <t>Hlavní 37, 768 32  Zborovice, Kroměříž</t>
  </si>
  <si>
    <t>Újezd 272, 763 25  Újezd, Zlín</t>
  </si>
  <si>
    <t>Podolí 33, 756 44  Loučka, Vsetín</t>
  </si>
  <si>
    <t>Vlčková 136, 763 19 Kašava Zlín</t>
  </si>
  <si>
    <t>Všemina 162, 763 15  Slušovice, Zlín</t>
  </si>
  <si>
    <t>Pašovice 100, 687 56  Prakšice, Uherské Hradiště</t>
  </si>
  <si>
    <t>Zlobice 77, 768 31  Zlobice, Kroměříž</t>
  </si>
  <si>
    <t>Poličná 144, 757 01  Valašské Meziříčí  Vsetín</t>
  </si>
  <si>
    <t>Halenkovice 76, 763 63  Halenkovice, Zlín</t>
  </si>
  <si>
    <t>Seninka 49, 756 11  Valašská Polanka  Vsetín</t>
  </si>
  <si>
    <t>Střížovice 55, 768 21  Kvasice, Kroměříž</t>
  </si>
  <si>
    <t>Bystřička 82, 756 24  Bystřička, Vsetín</t>
  </si>
  <si>
    <t>Zámčisko 350, 768 42  Prusinovice  Kroměříž</t>
  </si>
  <si>
    <t>Újezdec 122, 687 41  Medlovice, Uherské Hradiště</t>
  </si>
  <si>
    <t>Vlachovice 50, 763 24  Vlachovice, Zlín</t>
  </si>
  <si>
    <t>Vigantice 203, 756 61  Rožnov pod Radhoštěm, Vsetín</t>
  </si>
  <si>
    <t>Masarykovo nám. 137, 768 61  Bystřice pod Hostýnem, Kroměříž</t>
  </si>
  <si>
    <t>Ústí 76, 755 01  Vsetín, Vsetín</t>
  </si>
  <si>
    <t>Petrůvka 90, 763 21  Slavičín 1, Zlín</t>
  </si>
  <si>
    <t>Starosta</t>
  </si>
  <si>
    <t>Telefon (1)</t>
  </si>
  <si>
    <t>IČO</t>
  </si>
  <si>
    <t>Adresa</t>
  </si>
  <si>
    <t>ORP</t>
  </si>
  <si>
    <t>PROGRAM NA PODPORU OBNOVY VENKOVA</t>
  </si>
  <si>
    <t xml:space="preserve"> RP02-23DT6</t>
  </si>
  <si>
    <t>PRO ROK 2023</t>
  </si>
  <si>
    <t>Podpora zpracování projektových dokumentací</t>
  </si>
  <si>
    <t>Dokumentace pro územní rozhodnutí/řízení (DUR)</t>
  </si>
  <si>
    <t>Dokumentace pro stavební povolení/ohlášení stavby (DSP/DOS)</t>
  </si>
  <si>
    <t>A)</t>
  </si>
  <si>
    <t>B)</t>
  </si>
  <si>
    <t>1.1.2023</t>
  </si>
  <si>
    <t>29.11.2024</t>
  </si>
  <si>
    <t>Obec nebo městská část hlavního městaPrahy</t>
  </si>
  <si>
    <t>ID datové schránky:</t>
  </si>
  <si>
    <t>Agregovaná výdajová položka</t>
  </si>
  <si>
    <t>Zdůvodnění potřebnosti realizace projektu</t>
  </si>
  <si>
    <t>Vyberte energetickou náročnost projektovaného objektu:</t>
  </si>
  <si>
    <t>Nová budova - aktivní energetický standard</t>
  </si>
  <si>
    <t>Nová budova - pasivní energetický standard</t>
  </si>
  <si>
    <t>Rekonstruované a modernizované původní budovy</t>
  </si>
  <si>
    <t>vyberte</t>
  </si>
  <si>
    <r>
      <t xml:space="preserve">Uveďte soulad připravovaného projektu s rozvojovými potřebami obce (soulad se strategickými dokunty obce)   </t>
    </r>
    <r>
      <rPr>
        <i/>
        <sz val="9"/>
        <color theme="1"/>
        <rFont val="Arial"/>
        <family val="2"/>
        <charset val="238"/>
      </rPr>
      <t>(max. 250 znaků)</t>
    </r>
  </si>
  <si>
    <t>Energetická náročnost projektovaného objektu:</t>
  </si>
  <si>
    <t>Elektronická verze Žádosti o poskytnutí dotace (elektronicky zaslána emailem)</t>
  </si>
  <si>
    <t>Plná moc (v případě zastoupení na základě plné moci).</t>
  </si>
  <si>
    <t>Smlouva o zřízení běžného účtu u peněžního ústavu nebo písemné potvrzení peněžního ústavu o vedení běžného účtu žadatele.</t>
  </si>
  <si>
    <t>Rozhodnutí o výběru nejvhodnější nabídky s uvedením vybraného dodavatele, které obsahuje vybranou cenovou nabídku (popř. podepsaná smlouva o dílo).</t>
  </si>
  <si>
    <t>Výpis z katastru nemovitostí o vlastnictví pozemků, na kterých bude následně dílo realizováno, včetně katastrální mapy s vyznačením lokalizace předmětu díla.</t>
  </si>
  <si>
    <t>Další nespecifikované doklady</t>
  </si>
  <si>
    <t>10a.</t>
  </si>
  <si>
    <t>10b.</t>
  </si>
  <si>
    <t>10c.</t>
  </si>
  <si>
    <r>
      <t xml:space="preserve">Stručný popis záměru projektové dokumentace v návaznosti na potřeby obce 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200 znaků)</t>
    </r>
    <r>
      <rPr>
        <sz val="11"/>
        <color theme="1"/>
        <rFont val="Arial"/>
        <family val="2"/>
        <charset val="238"/>
      </rPr>
      <t>:</t>
    </r>
  </si>
  <si>
    <t>Popište jaký objekt projektová dokumentace řeší s uvedením konkrétního využití (multifukční využití, nové monofunkční využití, nezměněné původníí využití):</t>
  </si>
  <si>
    <t>C)</t>
  </si>
  <si>
    <t>Dokumentace pro společné řízení</t>
  </si>
  <si>
    <t>NUTS 3
Název kraje</t>
  </si>
  <si>
    <t>LAU 1
Název okresu</t>
  </si>
  <si>
    <t>LAU 2
Název obce</t>
  </si>
  <si>
    <t>Kód ORP</t>
  </si>
  <si>
    <t>Kód okresu</t>
  </si>
  <si>
    <t>Okres</t>
  </si>
  <si>
    <t>Kód
obce</t>
  </si>
  <si>
    <t>Počet obyvatel obyvatel k  1. 1. 2022</t>
  </si>
  <si>
    <t>Započtená výměra katastrálních území obce k  1. 1. 2022
[ha]</t>
  </si>
  <si>
    <t>Počet dětí a žáků navštěvujících školu zřizovanou  obcí k 30. 9. 2021</t>
  </si>
  <si>
    <t>Koeficienty postupných přechodů (Příloha č. 2 zákona)</t>
  </si>
  <si>
    <t>Procentní podíl obce na částech výnosu daní podle § 4 odst. 1 písm. b) až f) a písm. i) zákona</t>
  </si>
  <si>
    <t>Počet zaměstnanců k 1. 12. 2021</t>
  </si>
  <si>
    <t>Procentní podíl obce na části výnosu daně podle § 4 odst. 1 písm. h) zákona</t>
  </si>
  <si>
    <t>7207</t>
  </si>
  <si>
    <t>CZ0722</t>
  </si>
  <si>
    <t>Mgr.</t>
  </si>
  <si>
    <t>Martina</t>
  </si>
  <si>
    <t>Horňáková</t>
  </si>
  <si>
    <t>Martina Horňáková</t>
  </si>
  <si>
    <t>7208</t>
  </si>
  <si>
    <t>Bc.</t>
  </si>
  <si>
    <t>Marek</t>
  </si>
  <si>
    <t>Mahdal</t>
  </si>
  <si>
    <t>Marek Mahdal</t>
  </si>
  <si>
    <t>7203</t>
  </si>
  <si>
    <t>CZ0721</t>
  </si>
  <si>
    <t>Věra</t>
  </si>
  <si>
    <t>Halamová</t>
  </si>
  <si>
    <t>7205</t>
  </si>
  <si>
    <t>CZ0724</t>
  </si>
  <si>
    <t>Jiří</t>
  </si>
  <si>
    <t>Přecechtěl</t>
  </si>
  <si>
    <t>Josef</t>
  </si>
  <si>
    <t>Večerka</t>
  </si>
  <si>
    <t>Petr</t>
  </si>
  <si>
    <t>Fusek</t>
  </si>
  <si>
    <t>7204</t>
  </si>
  <si>
    <t>Rostislav</t>
  </si>
  <si>
    <t>Kandrnál</t>
  </si>
  <si>
    <t>7201</t>
  </si>
  <si>
    <t>Luboš</t>
  </si>
  <si>
    <t>Hradil</t>
  </si>
  <si>
    <t>František</t>
  </si>
  <si>
    <t xml:space="preserve">Machuča </t>
  </si>
  <si>
    <t xml:space="preserve">František Machuča </t>
  </si>
  <si>
    <t>7213</t>
  </si>
  <si>
    <t>Světlana</t>
  </si>
  <si>
    <t>Bilavčíková</t>
  </si>
  <si>
    <t>Světlana Bilavčíková</t>
  </si>
  <si>
    <t>Viceník</t>
  </si>
  <si>
    <t>Petr Viceník</t>
  </si>
  <si>
    <t>Dula</t>
  </si>
  <si>
    <t>Bohuslav</t>
  </si>
  <si>
    <t>Vávra</t>
  </si>
  <si>
    <t>7202</t>
  </si>
  <si>
    <t>Jakub</t>
  </si>
  <si>
    <t>Bednárek</t>
  </si>
  <si>
    <t>MBA</t>
  </si>
  <si>
    <t>Jakub Bednárek</t>
  </si>
  <si>
    <t>7210</t>
  </si>
  <si>
    <t>CZ0723</t>
  </si>
  <si>
    <t>Svoboda</t>
  </si>
  <si>
    <t>František Svoboda</t>
  </si>
  <si>
    <t>7211</t>
  </si>
  <si>
    <t>Richard</t>
  </si>
  <si>
    <t>Zicha</t>
  </si>
  <si>
    <t>7209</t>
  </si>
  <si>
    <t>JUDr.</t>
  </si>
  <si>
    <t>Jaroslav</t>
  </si>
  <si>
    <t>Vaněk</t>
  </si>
  <si>
    <t>Jaroslav Vaněk</t>
  </si>
  <si>
    <t>Jana</t>
  </si>
  <si>
    <t>Sedláková</t>
  </si>
  <si>
    <t>Miroslav</t>
  </si>
  <si>
    <t>Šálek</t>
  </si>
  <si>
    <t>MgA.</t>
  </si>
  <si>
    <t>Martin</t>
  </si>
  <si>
    <t>Crla</t>
  </si>
  <si>
    <t>Martin Crla</t>
  </si>
  <si>
    <t>Hutěčka</t>
  </si>
  <si>
    <t>Ing.</t>
  </si>
  <si>
    <t>Kukla</t>
  </si>
  <si>
    <t>Petr Kukla</t>
  </si>
  <si>
    <t>Trecha</t>
  </si>
  <si>
    <t>Pala</t>
  </si>
  <si>
    <t>Hana</t>
  </si>
  <si>
    <t>Váchová</t>
  </si>
  <si>
    <t>MBA, MPA</t>
  </si>
  <si>
    <t>Hana Váchová</t>
  </si>
  <si>
    <t>Pavla</t>
  </si>
  <si>
    <t xml:space="preserve">Večeřová </t>
  </si>
  <si>
    <t xml:space="preserve">Pavla Večeřová </t>
  </si>
  <si>
    <t>Zdeněk</t>
  </si>
  <si>
    <t>Rolinc</t>
  </si>
  <si>
    <t>Gavenda</t>
  </si>
  <si>
    <t>7212</t>
  </si>
  <si>
    <t>Zbyněk</t>
  </si>
  <si>
    <t>Fojtíček</t>
  </si>
  <si>
    <t>Pleslová</t>
  </si>
  <si>
    <t>Roman</t>
  </si>
  <si>
    <t>Minařík</t>
  </si>
  <si>
    <t>RNDr.</t>
  </si>
  <si>
    <t>Dagmar</t>
  </si>
  <si>
    <t>Daňková</t>
  </si>
  <si>
    <t>Dagmar Daňková</t>
  </si>
  <si>
    <t>Břetislav</t>
  </si>
  <si>
    <t>Šuranský</t>
  </si>
  <si>
    <t>7206</t>
  </si>
  <si>
    <t>Michal</t>
  </si>
  <si>
    <t>Krhůtek</t>
  </si>
  <si>
    <t>Michal Krhůtek</t>
  </si>
  <si>
    <t>Masař</t>
  </si>
  <si>
    <t>Hajdůch</t>
  </si>
  <si>
    <t>František Hajdůch</t>
  </si>
  <si>
    <t>Barbora</t>
  </si>
  <si>
    <t>Navrátilová</t>
  </si>
  <si>
    <t>Barbora Navrátilová</t>
  </si>
  <si>
    <t>Tomáš</t>
  </si>
  <si>
    <t>Karel</t>
  </si>
  <si>
    <t>Sedláček</t>
  </si>
  <si>
    <t>DiS.</t>
  </si>
  <si>
    <t>Karel Sedláček</t>
  </si>
  <si>
    <t>Jan</t>
  </si>
  <si>
    <t>Chudárek</t>
  </si>
  <si>
    <t>Kiza</t>
  </si>
  <si>
    <t>Jan Kiza</t>
  </si>
  <si>
    <t>Brlica</t>
  </si>
  <si>
    <t>Pavel</t>
  </si>
  <si>
    <t>Gálík</t>
  </si>
  <si>
    <t>Pavel Gálík</t>
  </si>
  <si>
    <t>Radek</t>
  </si>
  <si>
    <t>Chromčák</t>
  </si>
  <si>
    <t>Radek Chromčák</t>
  </si>
  <si>
    <t>Večerková</t>
  </si>
  <si>
    <t>Hana Večerková</t>
  </si>
  <si>
    <t>Marecký</t>
  </si>
  <si>
    <t>David</t>
  </si>
  <si>
    <t>Hájek</t>
  </si>
  <si>
    <t>Rudolf</t>
  </si>
  <si>
    <t>Seifert</t>
  </si>
  <si>
    <t>Rudolf Seifert</t>
  </si>
  <si>
    <t>Markéta</t>
  </si>
  <si>
    <t>Soukupová</t>
  </si>
  <si>
    <t>Bernát</t>
  </si>
  <si>
    <t>Rudolf Bernát</t>
  </si>
  <si>
    <t>Jaroslava</t>
  </si>
  <si>
    <t>Hudečková</t>
  </si>
  <si>
    <t>Šenovský</t>
  </si>
  <si>
    <t>Josef Šenovský</t>
  </si>
  <si>
    <t>Tkadlec</t>
  </si>
  <si>
    <t>Lumír</t>
  </si>
  <si>
    <t>Kreisl</t>
  </si>
  <si>
    <t>Pientok</t>
  </si>
  <si>
    <t>Daniel</t>
  </si>
  <si>
    <t>Šenkeřík</t>
  </si>
  <si>
    <t>Daniel Šenkeřík</t>
  </si>
  <si>
    <t>Michaela</t>
  </si>
  <si>
    <t>Nováková</t>
  </si>
  <si>
    <t>Laštovica</t>
  </si>
  <si>
    <t>Herodek</t>
  </si>
  <si>
    <t>Antonín</t>
  </si>
  <si>
    <t>Koňařík</t>
  </si>
  <si>
    <t>Ondrůšek</t>
  </si>
  <si>
    <t>Gajdošík</t>
  </si>
  <si>
    <t>František Gajdošík</t>
  </si>
  <si>
    <t>Pospíšil</t>
  </si>
  <si>
    <t>Jaromír</t>
  </si>
  <si>
    <t>Žůrek</t>
  </si>
  <si>
    <t>Jaromír Žůrek</t>
  </si>
  <si>
    <t>Oldřich</t>
  </si>
  <si>
    <t>Surala</t>
  </si>
  <si>
    <t>Aleš</t>
  </si>
  <si>
    <t>Richtr</t>
  </si>
  <si>
    <t>Vladimír</t>
  </si>
  <si>
    <t>Petružela</t>
  </si>
  <si>
    <t>Vladimír Petružela</t>
  </si>
  <si>
    <t>Říha</t>
  </si>
  <si>
    <t>Josef Říha</t>
  </si>
  <si>
    <t>Irena</t>
  </si>
  <si>
    <t>Kolaříková</t>
  </si>
  <si>
    <t>Andrea</t>
  </si>
  <si>
    <t>Strnadová, Dis.</t>
  </si>
  <si>
    <t>Vlasatý</t>
  </si>
  <si>
    <t>Michal Vlasatý</t>
  </si>
  <si>
    <t>Chlápek</t>
  </si>
  <si>
    <t>Jan Chlápek</t>
  </si>
  <si>
    <t>Lehkoživ</t>
  </si>
  <si>
    <t>Zdeněk Lehkoživ</t>
  </si>
  <si>
    <t>Brinček</t>
  </si>
  <si>
    <t>Petr Brinček</t>
  </si>
  <si>
    <t>Lukáš</t>
  </si>
  <si>
    <t>Horák</t>
  </si>
  <si>
    <t>Ing. arch.</t>
  </si>
  <si>
    <t>Dvořák</t>
  </si>
  <si>
    <t>Jaroslav Dvořák</t>
  </si>
  <si>
    <t>Darebník</t>
  </si>
  <si>
    <t>Tomanec</t>
  </si>
  <si>
    <t>Jaroslav Tomanec</t>
  </si>
  <si>
    <t>Ivo</t>
  </si>
  <si>
    <t>Veselý</t>
  </si>
  <si>
    <t>Ivo Veselý</t>
  </si>
  <si>
    <t>Lenka</t>
  </si>
  <si>
    <t>Haboňová</t>
  </si>
  <si>
    <t>PhDr.</t>
  </si>
  <si>
    <t>Dana Daňová</t>
  </si>
  <si>
    <t>Kateřina</t>
  </si>
  <si>
    <t>Šuráňová</t>
  </si>
  <si>
    <t>Kateřina Šuráňová</t>
  </si>
  <si>
    <t>Mikel</t>
  </si>
  <si>
    <t>Lubomír</t>
  </si>
  <si>
    <t>Řehůřek</t>
  </si>
  <si>
    <t>Ondra</t>
  </si>
  <si>
    <t>Marie</t>
  </si>
  <si>
    <t>Chovanečková</t>
  </si>
  <si>
    <t>Černoch</t>
  </si>
  <si>
    <t>Vojtěch</t>
  </si>
  <si>
    <t>Zubíček</t>
  </si>
  <si>
    <t>Ph.D</t>
  </si>
  <si>
    <t>Vojtěch Zubíček</t>
  </si>
  <si>
    <t>Karel David</t>
  </si>
  <si>
    <t>Horenský</t>
  </si>
  <si>
    <t>Miloš</t>
  </si>
  <si>
    <t xml:space="preserve">Konečný </t>
  </si>
  <si>
    <t>Jakšík</t>
  </si>
  <si>
    <t>Petr Jakšík</t>
  </si>
  <si>
    <t>Milan</t>
  </si>
  <si>
    <t>Šindelek</t>
  </si>
  <si>
    <t>Maria</t>
  </si>
  <si>
    <t>Zapletalová</t>
  </si>
  <si>
    <t>Kročilová</t>
  </si>
  <si>
    <t>Jamborová</t>
  </si>
  <si>
    <t>Hana Jamborová</t>
  </si>
  <si>
    <t>Klon</t>
  </si>
  <si>
    <t>Petřík</t>
  </si>
  <si>
    <t>Duda</t>
  </si>
  <si>
    <t>Čúzy</t>
  </si>
  <si>
    <t>Šlechta</t>
  </si>
  <si>
    <t>Jaroslav Šlechta</t>
  </si>
  <si>
    <t>Halaštová</t>
  </si>
  <si>
    <t>Kateřina Halaštová</t>
  </si>
  <si>
    <t>Opatrný</t>
  </si>
  <si>
    <t>Tomáš Opatrný</t>
  </si>
  <si>
    <t>Ovesný</t>
  </si>
  <si>
    <t>Renata</t>
  </si>
  <si>
    <t>Čechmánková</t>
  </si>
  <si>
    <t>Novotný</t>
  </si>
  <si>
    <t>Dis.</t>
  </si>
  <si>
    <t>Roman Novotný</t>
  </si>
  <si>
    <t>Haša</t>
  </si>
  <si>
    <t>Josef Haša</t>
  </si>
  <si>
    <t>Vardan</t>
  </si>
  <si>
    <t>Pavel Vardan</t>
  </si>
  <si>
    <t>Koutná</t>
  </si>
  <si>
    <t>Lenka Koutná</t>
  </si>
  <si>
    <t>Dušan</t>
  </si>
  <si>
    <t>Odehnal</t>
  </si>
  <si>
    <t>Dušan Odehnal</t>
  </si>
  <si>
    <t>Radim</t>
  </si>
  <si>
    <t>Radim Vlasatý</t>
  </si>
  <si>
    <t>Pechal</t>
  </si>
  <si>
    <t>Maňásek</t>
  </si>
  <si>
    <t>Petr Maňásek</t>
  </si>
  <si>
    <t>Macháč</t>
  </si>
  <si>
    <t>Jiří Macháč</t>
  </si>
  <si>
    <t>Zavadil</t>
  </si>
  <si>
    <t>Jaromír Zavadil</t>
  </si>
  <si>
    <t>Miroslava</t>
  </si>
  <si>
    <t>Sanytráková</t>
  </si>
  <si>
    <t>Miroslava Sanytráková</t>
  </si>
  <si>
    <t>Jitka</t>
  </si>
  <si>
    <t>Čablíková</t>
  </si>
  <si>
    <t>Friedl</t>
  </si>
  <si>
    <t>Jiří Friedl</t>
  </si>
  <si>
    <t>Ryza</t>
  </si>
  <si>
    <t>Vojtěch Ryza</t>
  </si>
  <si>
    <t>doc. Ing. .</t>
  </si>
  <si>
    <t>doc.</t>
  </si>
  <si>
    <t>Antonín Minařík</t>
  </si>
  <si>
    <t>PhD.</t>
  </si>
  <si>
    <t>doc. Antonín Minařík</t>
  </si>
  <si>
    <t>Svárovský</t>
  </si>
  <si>
    <t>Daňa</t>
  </si>
  <si>
    <t>Milan Daňa</t>
  </si>
  <si>
    <t>Smažinka</t>
  </si>
  <si>
    <t>Buček</t>
  </si>
  <si>
    <t>Kořístka</t>
  </si>
  <si>
    <t>Maček</t>
  </si>
  <si>
    <t>Zlámal</t>
  </si>
  <si>
    <t>Antonín Zlámal</t>
  </si>
  <si>
    <t>Ivana</t>
  </si>
  <si>
    <t>Skypalová</t>
  </si>
  <si>
    <t>Stanislav</t>
  </si>
  <si>
    <t>Bartoš</t>
  </si>
  <si>
    <t>Rafaja</t>
  </si>
  <si>
    <t>Marian</t>
  </si>
  <si>
    <t>Ležák</t>
  </si>
  <si>
    <t>Marian Ležák</t>
  </si>
  <si>
    <t>Teplý</t>
  </si>
  <si>
    <t>Pšeja</t>
  </si>
  <si>
    <t>Lukáš Pšeja</t>
  </si>
  <si>
    <t>Číž</t>
  </si>
  <si>
    <t>Navrátil</t>
  </si>
  <si>
    <t>Radka</t>
  </si>
  <si>
    <t>Karásková</t>
  </si>
  <si>
    <t>Radka Karásková</t>
  </si>
  <si>
    <t>Velísek</t>
  </si>
  <si>
    <t>Vladimír Velísek</t>
  </si>
  <si>
    <t>Lucie</t>
  </si>
  <si>
    <t>Kotrlová</t>
  </si>
  <si>
    <t>Lucie Kotrlová</t>
  </si>
  <si>
    <t>Fiurášek</t>
  </si>
  <si>
    <t>Náplavová</t>
  </si>
  <si>
    <t>Zdeněk Marek</t>
  </si>
  <si>
    <t>Vlastimil</t>
  </si>
  <si>
    <t>Jánoš</t>
  </si>
  <si>
    <t>Vlastimil Jánoš</t>
  </si>
  <si>
    <t>Polaštík</t>
  </si>
  <si>
    <t>Kovářík</t>
  </si>
  <si>
    <t>Pavel Horák</t>
  </si>
  <si>
    <t>Zapletal</t>
  </si>
  <si>
    <t>Dušan Zapletal</t>
  </si>
  <si>
    <t>Jurásek</t>
  </si>
  <si>
    <t>Robert</t>
  </si>
  <si>
    <t>Podlas</t>
  </si>
  <si>
    <t>Robert Podlas</t>
  </si>
  <si>
    <t>Alois</t>
  </si>
  <si>
    <t>Smolík</t>
  </si>
  <si>
    <t>Jandouš</t>
  </si>
  <si>
    <t>Libor</t>
  </si>
  <si>
    <t>Mareček</t>
  </si>
  <si>
    <t>Libor Mareček</t>
  </si>
  <si>
    <t>Ptáček</t>
  </si>
  <si>
    <t>Jarmila</t>
  </si>
  <si>
    <t>Janíčková</t>
  </si>
  <si>
    <t>Jarmila Janíčková</t>
  </si>
  <si>
    <t>Štěpánek</t>
  </si>
  <si>
    <t>Zábojníková</t>
  </si>
  <si>
    <t>Renata Zábojníková</t>
  </si>
  <si>
    <t>Ing. Mgr.</t>
  </si>
  <si>
    <t>Ing.Libuše</t>
  </si>
  <si>
    <t>Bídová</t>
  </si>
  <si>
    <t>Ing.Libuše Bídová</t>
  </si>
  <si>
    <t>Hetmánek</t>
  </si>
  <si>
    <t>Vykydal</t>
  </si>
  <si>
    <t>Miroslav Vykydal</t>
  </si>
  <si>
    <t>Polášek</t>
  </si>
  <si>
    <t>Stanislava</t>
  </si>
  <si>
    <t>Špruncová</t>
  </si>
  <si>
    <t>Stanislava Špruncová</t>
  </si>
  <si>
    <t>Bartková</t>
  </si>
  <si>
    <t>Jilgová</t>
  </si>
  <si>
    <t>Alena</t>
  </si>
  <si>
    <t>Gerhardová</t>
  </si>
  <si>
    <t>Arnošt</t>
  </si>
  <si>
    <t>Tuháček</t>
  </si>
  <si>
    <t>Roman Tuháček</t>
  </si>
  <si>
    <t>Bedřichová</t>
  </si>
  <si>
    <t>Jaroslava Bedřichová</t>
  </si>
  <si>
    <t>Pfeffer</t>
  </si>
  <si>
    <t>Gerža</t>
  </si>
  <si>
    <t>Darebníček</t>
  </si>
  <si>
    <t>Roman Darebníček</t>
  </si>
  <si>
    <t>Čech</t>
  </si>
  <si>
    <t>Řezníček</t>
  </si>
  <si>
    <t>Zdenka</t>
  </si>
  <si>
    <t>Slaníková</t>
  </si>
  <si>
    <t>Vrba</t>
  </si>
  <si>
    <t>Michal Vrba</t>
  </si>
  <si>
    <t>Hrušák</t>
  </si>
  <si>
    <t>Josef Hrušák</t>
  </si>
  <si>
    <t>Koudelka</t>
  </si>
  <si>
    <t>Horáček</t>
  </si>
  <si>
    <t>Baďura</t>
  </si>
  <si>
    <t>Rýpalová</t>
  </si>
  <si>
    <t>Vašíček</t>
  </si>
  <si>
    <t>Hanáček</t>
  </si>
  <si>
    <t>Michal Zapletal</t>
  </si>
  <si>
    <t>Havran</t>
  </si>
  <si>
    <t>Bača</t>
  </si>
  <si>
    <t>Slováček</t>
  </si>
  <si>
    <t>Martin Slováček</t>
  </si>
  <si>
    <t>Mana</t>
  </si>
  <si>
    <t>Sláčik</t>
  </si>
  <si>
    <t>Coufalík</t>
  </si>
  <si>
    <t>Ph.D.</t>
  </si>
  <si>
    <t>Pavel Coufalík</t>
  </si>
  <si>
    <t>Hefka</t>
  </si>
  <si>
    <t>Josef Hefka</t>
  </si>
  <si>
    <t>Vdoleček</t>
  </si>
  <si>
    <t>Jiří Vdoleček</t>
  </si>
  <si>
    <t>Šárka</t>
  </si>
  <si>
    <t>Gahurová</t>
  </si>
  <si>
    <t>Kratina</t>
  </si>
  <si>
    <t>Jaromír Kratina</t>
  </si>
  <si>
    <t>Gálik</t>
  </si>
  <si>
    <t>Radim Gálik</t>
  </si>
  <si>
    <t>Talaš</t>
  </si>
  <si>
    <t>Jan Talaš</t>
  </si>
  <si>
    <t>Žákovský</t>
  </si>
  <si>
    <t>Machýček,</t>
  </si>
  <si>
    <t>Radek Machýček,</t>
  </si>
  <si>
    <t>Sehnalová</t>
  </si>
  <si>
    <t>Ivana Sehnalová</t>
  </si>
  <si>
    <t>Kaňa</t>
  </si>
  <si>
    <t>Jaroslav Kaňa</t>
  </si>
  <si>
    <t>Uhřík</t>
  </si>
  <si>
    <t>Zezula</t>
  </si>
  <si>
    <t>Žabčík</t>
  </si>
  <si>
    <t>Goňa</t>
  </si>
  <si>
    <t>Škrabala</t>
  </si>
  <si>
    <t>Radovan</t>
  </si>
  <si>
    <t>Man</t>
  </si>
  <si>
    <t>Kučera MSc.</t>
  </si>
  <si>
    <t>Jan Kučera MSc.</t>
  </si>
  <si>
    <t>Chupíková</t>
  </si>
  <si>
    <t>Miroslava Chupíková</t>
  </si>
  <si>
    <t>Franc</t>
  </si>
  <si>
    <t>Stanislav Franc</t>
  </si>
  <si>
    <t>Bohumil</t>
  </si>
  <si>
    <t>Škarpich</t>
  </si>
  <si>
    <t>Sypták</t>
  </si>
  <si>
    <t>Bartík</t>
  </si>
  <si>
    <t>Martin Bartík</t>
  </si>
  <si>
    <t>Točková</t>
  </si>
  <si>
    <t>Vajdíková</t>
  </si>
  <si>
    <t>Michaela Vajdíková</t>
  </si>
  <si>
    <t>Lukáč</t>
  </si>
  <si>
    <t>Milada</t>
  </si>
  <si>
    <t>Holečková</t>
  </si>
  <si>
    <t>Ing. Milada Holečková</t>
  </si>
  <si>
    <t>Přikryl, Dis.</t>
  </si>
  <si>
    <t>Chmela</t>
  </si>
  <si>
    <t>Tomáš Chmela</t>
  </si>
  <si>
    <t>Švardala</t>
  </si>
  <si>
    <t>Libor Švardala</t>
  </si>
  <si>
    <t>Čačala</t>
  </si>
  <si>
    <t>Heinz</t>
  </si>
  <si>
    <t>Pavel Heinz</t>
  </si>
  <si>
    <t>Hradecký</t>
  </si>
  <si>
    <t>Petr Hradecký</t>
  </si>
  <si>
    <t>Piska</t>
  </si>
  <si>
    <t>Vít</t>
  </si>
  <si>
    <t>Tomaštík</t>
  </si>
  <si>
    <t>Vít Tomaštík</t>
  </si>
  <si>
    <t>Sylviqa</t>
  </si>
  <si>
    <t>Kočířová</t>
  </si>
  <si>
    <t>Zábranský</t>
  </si>
  <si>
    <t>Martin Zábranský</t>
  </si>
  <si>
    <t>Rapant</t>
  </si>
  <si>
    <t>Jan Rapant</t>
  </si>
  <si>
    <t>Popelka</t>
  </si>
  <si>
    <t>Kráčmar</t>
  </si>
  <si>
    <t>Petr Kráčmar</t>
  </si>
  <si>
    <t>Matoušek</t>
  </si>
  <si>
    <t>Viktor</t>
  </si>
  <si>
    <t>Ganjuškin</t>
  </si>
  <si>
    <t>Gerla</t>
  </si>
  <si>
    <t>Pavel Gerla</t>
  </si>
  <si>
    <t>Šiška</t>
  </si>
  <si>
    <t>Havlíček</t>
  </si>
  <si>
    <t>Zdeněk Havlíček</t>
  </si>
  <si>
    <t>Václav</t>
  </si>
  <si>
    <t>Bujáček</t>
  </si>
  <si>
    <t>Václav Bujáček</t>
  </si>
  <si>
    <t>Zdeněk Dvořák</t>
  </si>
  <si>
    <t>Ladislava</t>
  </si>
  <si>
    <t>Vlachynská</t>
  </si>
  <si>
    <t>Ladislava Vlachynská</t>
  </si>
  <si>
    <t>Radek Ondra</t>
  </si>
  <si>
    <t>Humpola</t>
  </si>
  <si>
    <t>Milan Humpola</t>
  </si>
  <si>
    <t>Langr</t>
  </si>
  <si>
    <t>Radomil</t>
  </si>
  <si>
    <t>Jašek</t>
  </si>
  <si>
    <t>Machučová</t>
  </si>
  <si>
    <t>Jana Machučová</t>
  </si>
  <si>
    <t>Ludmila</t>
  </si>
  <si>
    <t>Proislová</t>
  </si>
  <si>
    <t>Ludmila Proislová</t>
  </si>
  <si>
    <t>Podešť</t>
  </si>
  <si>
    <t>Josef Podešť</t>
  </si>
  <si>
    <t>Zívalíková</t>
  </si>
  <si>
    <t>Trčka</t>
  </si>
  <si>
    <t>Horka</t>
  </si>
  <si>
    <t>Dujíček</t>
  </si>
  <si>
    <t>Ing. Roman Dujíček</t>
  </si>
  <si>
    <t>Roman Dujíček</t>
  </si>
  <si>
    <t>Rozum</t>
  </si>
  <si>
    <t>Milan Rozum</t>
  </si>
  <si>
    <t>Štěpaník</t>
  </si>
  <si>
    <t>Ondřej</t>
  </si>
  <si>
    <t>Varaďa</t>
  </si>
  <si>
    <t>Kamil</t>
  </si>
  <si>
    <t>Bronislav</t>
  </si>
  <si>
    <t>Rezek</t>
  </si>
  <si>
    <t>Kula</t>
  </si>
  <si>
    <t>Jiří Kula</t>
  </si>
  <si>
    <t>Šimek</t>
  </si>
  <si>
    <t>Jaroslav Šimek</t>
  </si>
  <si>
    <t>Blaha</t>
  </si>
  <si>
    <t>Stanislav Blaha</t>
  </si>
  <si>
    <t>Poláková</t>
  </si>
  <si>
    <t xml:space="preserve"> Ph.D.</t>
  </si>
  <si>
    <t>Miroslava Poláková</t>
  </si>
  <si>
    <t>Kuřimský</t>
  </si>
  <si>
    <t>Vlastimil Kuřimský</t>
  </si>
  <si>
    <t>Bartošíková</t>
  </si>
  <si>
    <t>Kráčalík</t>
  </si>
  <si>
    <t>Gottwald</t>
  </si>
  <si>
    <t>Srněnský</t>
  </si>
  <si>
    <t>Maleňák</t>
  </si>
  <si>
    <t>Josef Maleňák</t>
  </si>
  <si>
    <t>Kozubík</t>
  </si>
  <si>
    <t>Novosad</t>
  </si>
  <si>
    <t>Bělaška</t>
  </si>
  <si>
    <t>Stržínek</t>
  </si>
  <si>
    <t>Robert Stržínek</t>
  </si>
  <si>
    <t>Oldřiška</t>
  </si>
  <si>
    <t>Vaňková</t>
  </si>
  <si>
    <t>Anna</t>
  </si>
  <si>
    <t>Kubáníková</t>
  </si>
  <si>
    <t>Pavlíčková</t>
  </si>
  <si>
    <t>Mergental</t>
  </si>
  <si>
    <t>Aleš Mergental</t>
  </si>
  <si>
    <t>Trtek</t>
  </si>
  <si>
    <t>Melichaříková</t>
  </si>
  <si>
    <t>Jarmila Melichaříková</t>
  </si>
  <si>
    <t>Radek Chmela</t>
  </si>
  <si>
    <t>Juřík</t>
  </si>
  <si>
    <t>Bosák</t>
  </si>
  <si>
    <t>Aleš Bosák</t>
  </si>
  <si>
    <t>Drda</t>
  </si>
  <si>
    <t>Pavel Drda</t>
  </si>
  <si>
    <t>Porubský</t>
  </si>
  <si>
    <t>Hradilíková</t>
  </si>
  <si>
    <t>Ladislava Hradilíková</t>
  </si>
  <si>
    <t>Silvie</t>
  </si>
  <si>
    <t>Dolanská</t>
  </si>
  <si>
    <t>Silvie Dolanská</t>
  </si>
  <si>
    <t>Michal Gajdošík</t>
  </si>
  <si>
    <t>Hověžák</t>
  </si>
  <si>
    <t>Zbranek</t>
  </si>
  <si>
    <t>Kašpařík</t>
  </si>
  <si>
    <t>Viliam</t>
  </si>
  <si>
    <t>Čunek</t>
  </si>
  <si>
    <t>Kolařík</t>
  </si>
  <si>
    <t>Hodulík</t>
  </si>
  <si>
    <t>Karola</t>
  </si>
  <si>
    <t>Radovan Karola</t>
  </si>
  <si>
    <t>Drahomír</t>
  </si>
  <si>
    <t>Jura</t>
  </si>
  <si>
    <t>Andrlík</t>
  </si>
  <si>
    <t>Igor</t>
  </si>
  <si>
    <t>Valenta</t>
  </si>
  <si>
    <t>Igor Valenta</t>
  </si>
  <si>
    <t>Jiljí</t>
  </si>
  <si>
    <t>Kubrický</t>
  </si>
  <si>
    <t>Jiljí Kubrický</t>
  </si>
  <si>
    <t>Vítězslav</t>
  </si>
  <si>
    <t>Hanák</t>
  </si>
  <si>
    <t>Kocourek</t>
  </si>
  <si>
    <t>Tomáš Kocourek</t>
  </si>
  <si>
    <t>Drkula</t>
  </si>
  <si>
    <t>Martin Drkula</t>
  </si>
  <si>
    <t>Machala</t>
  </si>
  <si>
    <t>Ondřej Machala</t>
  </si>
  <si>
    <t>Ing. et Ing.</t>
  </si>
  <si>
    <t>Korec</t>
  </si>
  <si>
    <t>Jiří Korec</t>
  </si>
  <si>
    <t>Vlastislav</t>
  </si>
  <si>
    <t>Měrka</t>
  </si>
  <si>
    <t>Kavanová</t>
  </si>
  <si>
    <t>Michaela Kavanová</t>
  </si>
  <si>
    <t>Thurner</t>
  </si>
  <si>
    <t>Ivo Thurner</t>
  </si>
  <si>
    <t>Vyňuchal</t>
  </si>
  <si>
    <t>Antonín Vyňuchal</t>
  </si>
  <si>
    <t>Šusteková</t>
  </si>
  <si>
    <t>Kolář</t>
  </si>
  <si>
    <t>Stanislav Kolář</t>
  </si>
  <si>
    <t>IČO:</t>
  </si>
  <si>
    <t>vyberte ze seznamu</t>
  </si>
  <si>
    <t>INVESTIČNÍ</t>
  </si>
  <si>
    <r>
      <t>Název žadatele</t>
    </r>
    <r>
      <rPr>
        <b/>
        <sz val="11"/>
        <rFont val="Arial"/>
        <family val="2"/>
        <charset val="238"/>
      </rPr>
      <t>:</t>
    </r>
  </si>
  <si>
    <r>
      <rPr>
        <b/>
        <sz val="14"/>
        <color rgb="FFFF0000"/>
        <rFont val="Arial"/>
        <family val="2"/>
        <charset val="238"/>
      </rPr>
      <t>Žadatel vyplňuje pouze</t>
    </r>
    <r>
      <rPr>
        <b/>
        <sz val="14"/>
        <color theme="0"/>
        <rFont val="Arial"/>
        <family val="2"/>
        <charset val="238"/>
      </rPr>
      <t xml:space="preserve"> </t>
    </r>
    <r>
      <rPr>
        <b/>
        <sz val="14"/>
        <color rgb="FFFFFFCC"/>
        <rFont val="Arial"/>
        <family val="2"/>
        <charset val="238"/>
      </rPr>
      <t>žlutá pole</t>
    </r>
    <r>
      <rPr>
        <b/>
        <sz val="14"/>
        <color rgb="FFFF0000"/>
        <rFont val="Arial"/>
        <family val="2"/>
        <charset val="238"/>
      </rPr>
      <t>!</t>
    </r>
  </si>
  <si>
    <r>
      <rPr>
        <b/>
        <sz val="11"/>
        <rFont val="Arial"/>
        <family val="2"/>
        <charset val="238"/>
      </rPr>
      <t>Počet obyvatel</t>
    </r>
    <r>
      <rPr>
        <sz val="11"/>
        <rFont val="Arial"/>
        <family val="2"/>
        <charset val="238"/>
      </rPr>
      <t xml:space="preserve"> k 1.1. příslušného kalendář. roku, ve kterém je vyhlášen</t>
    </r>
  </si>
  <si>
    <t>g) nebyl v posledních třech letech disciplinárně potrestán podle zvláštních předpisů upravujících výkon odborné činnosti, pokud tato činnost souvisí s předmětem dotace,
h) má zajištěny finanční zdroje na spolufinancování projektu ve stanovené výši, struktuře (neakceptovatelné je spolufinancování prostřednictvím leasingu),
i) oznámí Poskytovateli (Zlínský kraj) veškeré změny v údajích, uvedených v této Žádosti v průběhu jejího posuzování,
j) není podnikem v obtížích podle Sdělení Komise Pokyny pro státní podporu na záchranu a restrukturalizaci nefinančních podniků v obtížích (2014/C 249/01) či podle Nařízení Komise (EU) č. 651/2014 ze dne 17. června 2014, kterým se v souladu s články 107 a 108 Smlouvy prohlašují určité kategorie podpory za slučitelné s vnitřním trhem, 
k) mu nebyl vystaven inkasní příkaz v návaznosti na rozhodnutí Evropské Komise, jímž byla podpora prohlášena za protiprávní a neslučitelnou s vnitřním trhem.</t>
  </si>
  <si>
    <t>tak její statutární orgán nebo každý člen statutárního orgánu této právnické osoby; podává-li Žádost zahraniční právnická osoba prostřednictvím své organizační složky, musí předpoklad podle tohoto písmene splňovat vedle uvedených osob rovněž vedoucí této organizační složky; tento základní kvalifikační předpoklad musí žadatel splňovat jak ve vztahu k území České republiky, tak k zemi svého sídla, místa podnikání či bydliště,</t>
  </si>
  <si>
    <t xml:space="preserve">f) nebyl pravomocně odsouzen pro trestný čin, jehož skutková podstata souvisí s předmětem podnikání žadatele podle zvláštních právních předpisů nebo došlo k zahlazení odsouzení za spáchání takového trestného činu; jde-li o právnickou osobu, musí tuto podmínku splňovat jak tato právnická osoba, tak její statutární orgán nebo každý člen statutárního orgánu, a je-li statutárním orgánem žadatele či členem statutárního orgánu žadatele právnická osoba, musí tento předpoklad splňovat jak tato právnická osoba,
</t>
  </si>
  <si>
    <r>
      <t xml:space="preserve">10. KONTROLNÍ SEZNAM
</t>
    </r>
    <r>
      <rPr>
        <i/>
        <sz val="9"/>
        <rFont val="Arial"/>
        <family val="2"/>
        <charset val="238"/>
      </rPr>
      <t xml:space="preserve">(před odesláním si prosím zkontrolujte, zda je Vaše Žádost o poskytnutí dotace úplná </t>
    </r>
    <r>
      <rPr>
        <i/>
        <sz val="9"/>
        <color theme="0" tint="-0.499984740745262"/>
        <rFont val="Arial"/>
        <family val="2"/>
        <charset val="238"/>
      </rPr>
      <t>--&gt; zejména body 5. až 8. níže</t>
    </r>
    <r>
      <rPr>
        <i/>
        <sz val="9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</si>
</sst>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#,##0\ &quot;Kč&quot;"/>
    <numFmt numFmtId="165" formatCode="#,##0.00\ &quot;Kč&quot;"/>
    <numFmt numFmtId="166" formatCode="000\ 00"/>
    <numFmt numFmtId="167" formatCode="0.0000%"/>
    <numFmt numFmtId="168" formatCode="#,##0.0000"/>
    <numFmt numFmtId="169" formatCode="#,##0_ ;\-#,##0\ "/>
    <numFmt numFmtId="170" formatCode="#,##0.0000_ ;\-#,##0.0000\ "/>
    <numFmt numFmtId="171" formatCode="#,##0.000000"/>
    <numFmt numFmtId="172" formatCode="#,##0.000000_ ;\-#,##0.000000\ "/>
    <numFmt numFmtId="173" formatCode="_(* #,##0.00_);_(* \(#,##0.00\);_(* &quot;-&quot;??_);_(@_)"/>
    <numFmt numFmtId="174" formatCode="0.0000"/>
    <numFmt numFmtId="175" formatCode="_-* #,##0.000000\ _K_č_-;\-* #,##0.000000\ _K_č_-;_-* &quot;-&quot;??\ _K_č_-;_-@_-"/>
    <numFmt numFmtId="176" formatCode="#,##0.0000000000_ ;\-#,##0.0000000000\ "/>
    <numFmt numFmtId="177" formatCode="#,##0.00000000000_ ;\-#,##0.00000000000\ "/>
    <numFmt numFmtId="178" formatCode="00000000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8B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00008B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FF99"/>
      <name val="Arial"/>
      <family val="2"/>
      <charset val="238"/>
    </font>
    <font>
      <sz val="11"/>
      <color rgb="FFD9D9DF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b/>
      <sz val="18"/>
      <color rgb="FF00008B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scheme val="minor"/>
    </font>
    <font>
      <strike/>
      <sz val="11"/>
      <color theme="1"/>
      <name val="Arial"/>
      <family val="2"/>
      <charset val="238"/>
    </font>
    <font>
      <b/>
      <sz val="12"/>
      <color rgb="FFFFFFCC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strike/>
      <sz val="8"/>
      <name val="Arial"/>
      <family val="2"/>
      <charset val="238"/>
    </font>
    <font>
      <b/>
      <strike/>
      <sz val="10"/>
      <name val="Arial"/>
      <family val="2"/>
      <charset val="238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1"/>
      <color rgb="FF7030A0"/>
      <name val="Arial"/>
      <family val="2"/>
      <charset val="238"/>
    </font>
    <font>
      <sz val="11"/>
      <color rgb="FF008000"/>
      <name val="Calibri"/>
      <family val="2"/>
      <charset val="238"/>
      <scheme val="minor"/>
    </font>
    <font>
      <sz val="11"/>
      <color rgb="FF996633"/>
      <name val="Arial"/>
      <family val="2"/>
      <charset val="238"/>
    </font>
    <font>
      <sz val="11"/>
      <color rgb="FF00FFFF"/>
      <name val="Arial"/>
      <family val="2"/>
      <charset val="238"/>
    </font>
    <font>
      <sz val="11"/>
      <color rgb="FFD60093"/>
      <name val="Arial"/>
      <family val="2"/>
      <charset val="238"/>
    </font>
    <font>
      <b/>
      <sz val="11"/>
      <color rgb="FF66FF33"/>
      <name val="Arial"/>
      <family val="2"/>
      <charset val="238"/>
    </font>
    <font>
      <sz val="11"/>
      <color rgb="FF666633"/>
      <name val="Arial"/>
      <family val="2"/>
      <charset val="238"/>
    </font>
    <font>
      <sz val="11"/>
      <color rgb="FF3399FF"/>
      <name val="Calibri"/>
      <family val="2"/>
      <charset val="238"/>
      <scheme val="minor"/>
    </font>
    <font>
      <i/>
      <sz val="9"/>
      <color theme="1" tint="0.499984740745262"/>
      <name val="Arial"/>
      <family val="2"/>
      <charset val="238"/>
    </font>
    <font>
      <b/>
      <sz val="5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1"/>
      <color rgb="FF008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Arial"/>
      <family val="2"/>
      <charset val="238"/>
    </font>
    <font>
      <strike/>
      <sz val="11"/>
      <color theme="0"/>
      <name val="Arial"/>
      <family val="2"/>
      <charset val="238"/>
    </font>
    <font>
      <i/>
      <sz val="11"/>
      <color theme="0"/>
      <name val="Arial"/>
      <family val="2"/>
      <charset val="238"/>
    </font>
    <font>
      <i/>
      <sz val="11"/>
      <color theme="0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i/>
      <sz val="10"/>
      <name val="Arial"/>
      <family val="2"/>
      <charset val="238"/>
    </font>
    <font>
      <sz val="11"/>
      <color rgb="FF3399FF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scheme val="minor"/>
    </font>
    <font>
      <sz val="10"/>
      <color rgb="FFFF0000"/>
      <name val="Courier New"/>
      <family val="3"/>
      <charset val="238"/>
    </font>
    <font>
      <b/>
      <u/>
      <sz val="10"/>
      <color rgb="FFFF0000"/>
      <name val="Arial"/>
      <family val="2"/>
      <charset val="238"/>
    </font>
    <font>
      <u/>
      <sz val="11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u/>
      <sz val="18"/>
      <color rgb="FFFF0000"/>
      <name val="Arial Black"/>
      <family val="2"/>
      <charset val="238"/>
    </font>
    <font>
      <sz val="18"/>
      <color theme="1"/>
      <name val="Arial"/>
      <family val="2"/>
      <charset val="238"/>
    </font>
    <font>
      <b/>
      <sz val="16"/>
      <color rgb="FF00008B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rgb="FF008000"/>
      <name val="Arial"/>
      <family val="2"/>
      <charset val="238"/>
    </font>
    <font>
      <sz val="11"/>
      <color rgb="FF00B0F0"/>
      <name val="Arial"/>
      <family val="2"/>
      <charset val="238"/>
    </font>
    <font>
      <sz val="6"/>
      <color theme="1"/>
      <name val="Arial"/>
      <family val="2"/>
      <charset val="238"/>
    </font>
    <font>
      <sz val="11"/>
      <color theme="1"/>
      <name val="Wingdings 3"/>
      <family val="1"/>
      <charset val="2"/>
    </font>
    <font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u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i/>
      <u/>
      <sz val="10"/>
      <color theme="1"/>
      <name val="Arial Narrow"/>
      <family val="2"/>
      <charset val="238"/>
    </font>
    <font>
      <sz val="12"/>
      <name val="Arial CE"/>
      <family val="2"/>
      <charset val="238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sz val="10"/>
      <name val="Arial CE"/>
      <family val="2"/>
      <charset val="238"/>
    </font>
    <font>
      <i/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rgb="FFFFFFCC"/>
      <name val="Arial"/>
      <family val="2"/>
      <charset val="238"/>
    </font>
    <font>
      <b/>
      <sz val="14"/>
      <color theme="0"/>
      <name val="Calibri"/>
      <family val="2"/>
      <scheme val="minor"/>
    </font>
    <font>
      <i/>
      <sz val="9"/>
      <color theme="0" tint="-0.49998474074526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49" fillId="0" borderId="0" applyNumberFormat="0" applyFill="0" applyBorder="0" applyAlignment="0" applyProtection="0"/>
    <xf numFmtId="0" fontId="105" fillId="0" borderId="0"/>
    <xf numFmtId="0" fontId="1" fillId="0" borderId="0"/>
    <xf numFmtId="0" fontId="108" fillId="0" borderId="0"/>
    <xf numFmtId="0" fontId="108" fillId="0" borderId="0"/>
    <xf numFmtId="173" fontId="108" fillId="0" borderId="0" applyFont="0" applyFill="0" applyBorder="0" applyAlignment="0" applyProtection="0"/>
  </cellStyleXfs>
  <cellXfs count="987">
    <xf numFmtId="0" fontId="0" fillId="0" borderId="0" xfId="0"/>
    <xf numFmtId="0" fontId="2" fillId="2" borderId="0" xfId="0" applyFont="1" applyFill="1" applyProtection="1"/>
    <xf numFmtId="16" fontId="6" fillId="4" borderId="0" xfId="0" applyNumberFormat="1" applyFont="1" applyFill="1" applyAlignment="1" applyProtection="1"/>
    <xf numFmtId="0" fontId="12" fillId="4" borderId="0" xfId="0" applyFont="1" applyFill="1" applyProtection="1"/>
    <xf numFmtId="49" fontId="2" fillId="4" borderId="0" xfId="0" applyNumberFormat="1" applyFont="1" applyFill="1" applyBorder="1" applyAlignment="1" applyProtection="1">
      <alignment horizontal="left" vertical="top" wrapText="1" shrinkToFit="1"/>
    </xf>
    <xf numFmtId="0" fontId="2" fillId="4" borderId="0" xfId="0" applyFont="1" applyFill="1" applyProtection="1"/>
    <xf numFmtId="49" fontId="23" fillId="4" borderId="0" xfId="0" applyNumberFormat="1" applyFont="1" applyFill="1" applyBorder="1" applyAlignment="1" applyProtection="1">
      <alignment horizontal="center" vertical="center" wrapText="1" shrinkToFit="1"/>
    </xf>
    <xf numFmtId="0" fontId="2" fillId="2" borderId="0" xfId="0" applyFont="1" applyFill="1" applyAlignment="1" applyProtection="1">
      <alignment vertical="center"/>
    </xf>
    <xf numFmtId="0" fontId="2" fillId="4" borderId="0" xfId="0" applyFont="1" applyFill="1" applyAlignment="1" applyProtection="1">
      <alignment vertical="center"/>
    </xf>
    <xf numFmtId="16" fontId="11" fillId="4" borderId="0" xfId="0" applyNumberFormat="1" applyFont="1" applyFill="1" applyAlignment="1" applyProtection="1"/>
    <xf numFmtId="16" fontId="11" fillId="4" borderId="0" xfId="0" applyNumberFormat="1" applyFont="1" applyFill="1" applyAlignment="1" applyProtection="1">
      <alignment vertical="center"/>
    </xf>
    <xf numFmtId="0" fontId="26" fillId="2" borderId="0" xfId="0" applyFont="1" applyFill="1" applyProtection="1"/>
    <xf numFmtId="0" fontId="26" fillId="5" borderId="0" xfId="0" applyFont="1" applyFill="1" applyProtection="1"/>
    <xf numFmtId="16" fontId="36" fillId="4" borderId="0" xfId="0" applyNumberFormat="1" applyFont="1" applyFill="1" applyAlignment="1" applyProtection="1"/>
    <xf numFmtId="0" fontId="37" fillId="4" borderId="0" xfId="0" applyFont="1" applyFill="1" applyProtection="1"/>
    <xf numFmtId="0" fontId="16" fillId="4" borderId="0" xfId="0" applyFont="1" applyFill="1" applyAlignment="1" applyProtection="1">
      <alignment vertical="center"/>
    </xf>
    <xf numFmtId="0" fontId="16" fillId="4" borderId="0" xfId="0" applyFont="1" applyFill="1" applyProtection="1"/>
    <xf numFmtId="16" fontId="38" fillId="4" borderId="0" xfId="0" applyNumberFormat="1" applyFont="1" applyFill="1" applyAlignment="1" applyProtection="1">
      <alignment vertical="center"/>
    </xf>
    <xf numFmtId="16" fontId="35" fillId="4" borderId="0" xfId="0" applyNumberFormat="1" applyFont="1" applyFill="1" applyAlignment="1" applyProtection="1"/>
    <xf numFmtId="0" fontId="40" fillId="4" borderId="0" xfId="0" applyFont="1" applyFill="1" applyProtection="1"/>
    <xf numFmtId="0" fontId="34" fillId="4" borderId="4" xfId="0" applyFont="1" applyFill="1" applyBorder="1" applyAlignment="1" applyProtection="1">
      <alignment vertical="center"/>
    </xf>
    <xf numFmtId="0" fontId="45" fillId="4" borderId="4" xfId="0" applyFont="1" applyFill="1" applyBorder="1" applyAlignment="1" applyProtection="1">
      <alignment vertical="center"/>
    </xf>
    <xf numFmtId="0" fontId="50" fillId="2" borderId="0" xfId="0" applyFont="1" applyFill="1" applyProtection="1"/>
    <xf numFmtId="0" fontId="50" fillId="2" borderId="0" xfId="0" applyFont="1" applyFill="1" applyAlignment="1" applyProtection="1">
      <alignment vertical="center"/>
    </xf>
    <xf numFmtId="0" fontId="52" fillId="2" borderId="0" xfId="0" applyFont="1" applyFill="1" applyProtection="1"/>
    <xf numFmtId="0" fontId="51" fillId="2" borderId="0" xfId="0" applyFont="1" applyFill="1" applyProtection="1"/>
    <xf numFmtId="0" fontId="58" fillId="2" borderId="0" xfId="0" applyFont="1" applyFill="1" applyProtection="1"/>
    <xf numFmtId="0" fontId="50" fillId="2" borderId="0" xfId="0" applyFont="1" applyFill="1" applyAlignment="1" applyProtection="1"/>
    <xf numFmtId="0" fontId="51" fillId="2" borderId="0" xfId="0" applyFont="1" applyFill="1" applyAlignment="1" applyProtection="1">
      <alignment horizontal="center" vertical="center"/>
    </xf>
    <xf numFmtId="0" fontId="53" fillId="2" borderId="0" xfId="0" applyFont="1" applyFill="1" applyBorder="1" applyProtection="1"/>
    <xf numFmtId="0" fontId="54" fillId="0" borderId="0" xfId="0" applyFont="1" applyBorder="1" applyAlignment="1" applyProtection="1">
      <alignment vertical="center"/>
    </xf>
    <xf numFmtId="0" fontId="60" fillId="0" borderId="0" xfId="0" applyFont="1" applyBorder="1" applyAlignment="1" applyProtection="1">
      <alignment vertical="center"/>
    </xf>
    <xf numFmtId="0" fontId="55" fillId="2" borderId="0" xfId="0" applyFont="1" applyFill="1" applyBorder="1" applyProtection="1"/>
    <xf numFmtId="0" fontId="56" fillId="2" borderId="0" xfId="0" applyFont="1" applyFill="1" applyBorder="1" applyProtection="1"/>
    <xf numFmtId="0" fontId="57" fillId="2" borderId="0" xfId="0" applyFont="1" applyFill="1" applyBorder="1" applyProtection="1"/>
    <xf numFmtId="0" fontId="51" fillId="4" borderId="0" xfId="0" applyFont="1" applyFill="1" applyProtection="1"/>
    <xf numFmtId="0" fontId="50" fillId="4" borderId="0" xfId="0" applyFont="1" applyFill="1" applyProtection="1"/>
    <xf numFmtId="0" fontId="26" fillId="4" borderId="0" xfId="0" applyFont="1" applyFill="1" applyProtection="1"/>
    <xf numFmtId="0" fontId="51" fillId="2" borderId="0" xfId="0" applyFont="1" applyFill="1" applyAlignment="1" applyProtection="1">
      <alignment vertical="center"/>
    </xf>
    <xf numFmtId="0" fontId="64" fillId="2" borderId="0" xfId="0" applyFont="1" applyFill="1" applyProtection="1"/>
    <xf numFmtId="0" fontId="52" fillId="4" borderId="0" xfId="0" applyFont="1" applyFill="1" applyProtection="1"/>
    <xf numFmtId="0" fontId="66" fillId="0" borderId="0" xfId="0" applyFont="1" applyBorder="1" applyAlignment="1" applyProtection="1">
      <alignment vertical="center"/>
    </xf>
    <xf numFmtId="0" fontId="68" fillId="0" borderId="0" xfId="0" applyFont="1" applyBorder="1" applyAlignment="1" applyProtection="1">
      <alignment vertical="center"/>
    </xf>
    <xf numFmtId="0" fontId="71" fillId="0" borderId="15" xfId="0" applyFont="1" applyBorder="1" applyAlignment="1">
      <alignment vertical="center"/>
    </xf>
    <xf numFmtId="0" fontId="71" fillId="0" borderId="15" xfId="0" applyFont="1" applyFill="1" applyBorder="1" applyAlignment="1">
      <alignment vertical="center"/>
    </xf>
    <xf numFmtId="0" fontId="71" fillId="0" borderId="16" xfId="0" applyFont="1" applyBorder="1" applyAlignment="1">
      <alignment vertical="center"/>
    </xf>
    <xf numFmtId="0" fontId="71" fillId="6" borderId="15" xfId="0" applyFont="1" applyFill="1" applyBorder="1" applyAlignment="1">
      <alignment vertical="center"/>
    </xf>
    <xf numFmtId="0" fontId="71" fillId="0" borderId="15" xfId="0" applyFont="1" applyFill="1" applyBorder="1"/>
    <xf numFmtId="0" fontId="71" fillId="0" borderId="15" xfId="0" applyFont="1" applyFill="1" applyBorder="1" applyAlignment="1">
      <alignment horizontal="left" vertical="center"/>
    </xf>
    <xf numFmtId="0" fontId="71" fillId="6" borderId="15" xfId="0" applyFont="1" applyFill="1" applyBorder="1" applyAlignment="1">
      <alignment horizontal="left" vertical="center"/>
    </xf>
    <xf numFmtId="49" fontId="2" fillId="5" borderId="0" xfId="0" applyNumberFormat="1" applyFont="1" applyFill="1" applyBorder="1" applyAlignment="1" applyProtection="1">
      <alignment horizontal="left" vertical="top" wrapText="1" shrinkToFit="1"/>
    </xf>
    <xf numFmtId="0" fontId="72" fillId="0" borderId="0" xfId="0" applyFont="1" applyBorder="1" applyAlignment="1" applyProtection="1">
      <alignment vertical="center"/>
    </xf>
    <xf numFmtId="0" fontId="57" fillId="2" borderId="0" xfId="0" applyFont="1" applyFill="1" applyAlignment="1" applyProtection="1">
      <alignment vertical="center"/>
    </xf>
    <xf numFmtId="0" fontId="0" fillId="0" borderId="15" xfId="0" applyNumberFormat="1" applyBorder="1" applyAlignment="1">
      <alignment horizontal="left"/>
    </xf>
    <xf numFmtId="0" fontId="0" fillId="6" borderId="15" xfId="0" applyNumberFormat="1" applyFill="1" applyBorder="1" applyAlignment="1">
      <alignment horizontal="left"/>
    </xf>
    <xf numFmtId="49" fontId="0" fillId="0" borderId="15" xfId="0" applyNumberFormat="1" applyBorder="1" applyAlignment="1">
      <alignment horizontal="left"/>
    </xf>
    <xf numFmtId="3" fontId="0" fillId="0" borderId="15" xfId="0" applyNumberFormat="1" applyBorder="1" applyAlignment="1">
      <alignment horizontal="left"/>
    </xf>
    <xf numFmtId="10" fontId="0" fillId="0" borderId="15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14" fontId="0" fillId="0" borderId="15" xfId="0" applyNumberFormat="1" applyFill="1" applyBorder="1" applyAlignment="1">
      <alignment horizontal="left"/>
    </xf>
    <xf numFmtId="0" fontId="71" fillId="0" borderId="13" xfId="0" applyFont="1" applyFill="1" applyBorder="1" applyAlignment="1">
      <alignment vertical="center"/>
    </xf>
    <xf numFmtId="49" fontId="0" fillId="0" borderId="15" xfId="0" applyNumberFormat="1" applyFill="1" applyBorder="1" applyAlignment="1">
      <alignment horizontal="left"/>
    </xf>
    <xf numFmtId="0" fontId="0" fillId="0" borderId="15" xfId="0" applyNumberFormat="1" applyFill="1" applyBorder="1" applyAlignment="1">
      <alignment horizontal="left"/>
    </xf>
    <xf numFmtId="0" fontId="0" fillId="7" borderId="15" xfId="0" applyNumberFormat="1" applyFill="1" applyBorder="1" applyAlignment="1">
      <alignment horizontal="left"/>
    </xf>
    <xf numFmtId="0" fontId="71" fillId="7" borderId="1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8" borderId="15" xfId="0" applyFill="1" applyBorder="1"/>
    <xf numFmtId="0" fontId="0" fillId="8" borderId="15" xfId="0" applyFill="1" applyBorder="1" applyAlignment="1">
      <alignment horizontal="left"/>
    </xf>
    <xf numFmtId="49" fontId="0" fillId="0" borderId="15" xfId="0" applyNumberFormat="1" applyBorder="1" applyAlignment="1">
      <alignment horizontal="left" wrapText="1"/>
    </xf>
    <xf numFmtId="0" fontId="16" fillId="4" borderId="5" xfId="0" applyFont="1" applyFill="1" applyBorder="1" applyAlignment="1" applyProtection="1">
      <alignment horizontal="center" vertical="center"/>
    </xf>
    <xf numFmtId="0" fontId="16" fillId="4" borderId="6" xfId="0" applyFont="1" applyFill="1" applyBorder="1" applyAlignment="1" applyProtection="1">
      <alignment horizontal="center" vertical="center"/>
    </xf>
    <xf numFmtId="164" fontId="32" fillId="4" borderId="5" xfId="0" applyNumberFormat="1" applyFont="1" applyFill="1" applyBorder="1" applyAlignment="1" applyProtection="1">
      <alignment vertical="center" shrinkToFit="1"/>
    </xf>
    <xf numFmtId="0" fontId="0" fillId="9" borderId="15" xfId="0" applyFill="1" applyBorder="1"/>
    <xf numFmtId="49" fontId="0" fillId="9" borderId="15" xfId="0" applyNumberFormat="1" applyFill="1" applyBorder="1" applyAlignment="1">
      <alignment horizontal="left"/>
    </xf>
    <xf numFmtId="0" fontId="13" fillId="9" borderId="15" xfId="0" applyFont="1" applyFill="1" applyBorder="1"/>
    <xf numFmtId="49" fontId="81" fillId="4" borderId="26" xfId="0" applyNumberFormat="1" applyFont="1" applyFill="1" applyBorder="1" applyAlignment="1" applyProtection="1">
      <alignment vertical="center"/>
    </xf>
    <xf numFmtId="49" fontId="81" fillId="4" borderId="0" xfId="0" applyNumberFormat="1" applyFont="1" applyFill="1" applyBorder="1" applyAlignment="1" applyProtection="1">
      <alignment vertical="center"/>
    </xf>
    <xf numFmtId="49" fontId="16" fillId="4" borderId="0" xfId="0" applyNumberFormat="1" applyFont="1" applyFill="1" applyBorder="1" applyAlignment="1" applyProtection="1">
      <alignment vertical="center"/>
    </xf>
    <xf numFmtId="49" fontId="16" fillId="4" borderId="13" xfId="0" applyNumberFormat="1" applyFont="1" applyFill="1" applyBorder="1" applyAlignment="1" applyProtection="1">
      <alignment vertical="center"/>
    </xf>
    <xf numFmtId="49" fontId="21" fillId="4" borderId="14" xfId="0" applyNumberFormat="1" applyFont="1" applyFill="1" applyBorder="1" applyAlignment="1" applyProtection="1">
      <alignment vertical="center"/>
    </xf>
    <xf numFmtId="49" fontId="81" fillId="4" borderId="27" xfId="0" applyNumberFormat="1" applyFont="1" applyFill="1" applyBorder="1" applyAlignment="1" applyProtection="1">
      <alignment vertical="center"/>
    </xf>
    <xf numFmtId="49" fontId="16" fillId="4" borderId="27" xfId="0" applyNumberFormat="1" applyFont="1" applyFill="1" applyBorder="1" applyAlignment="1" applyProtection="1">
      <alignment vertical="center"/>
    </xf>
    <xf numFmtId="49" fontId="16" fillId="4" borderId="35" xfId="0" applyNumberFormat="1" applyFont="1" applyFill="1" applyBorder="1" applyAlignment="1" applyProtection="1">
      <alignment vertical="center"/>
    </xf>
    <xf numFmtId="49" fontId="21" fillId="4" borderId="36" xfId="0" applyNumberFormat="1" applyFont="1" applyFill="1" applyBorder="1" applyAlignment="1" applyProtection="1">
      <alignment vertical="center"/>
    </xf>
    <xf numFmtId="49" fontId="81" fillId="4" borderId="14" xfId="0" applyNumberFormat="1" applyFont="1" applyFill="1" applyBorder="1" applyAlignment="1" applyProtection="1">
      <alignment vertical="center"/>
    </xf>
    <xf numFmtId="49" fontId="21" fillId="4" borderId="10" xfId="0" applyNumberFormat="1" applyFont="1" applyFill="1" applyBorder="1" applyAlignment="1" applyProtection="1">
      <alignment vertical="center"/>
    </xf>
    <xf numFmtId="49" fontId="21" fillId="10" borderId="4" xfId="0" applyNumberFormat="1" applyFont="1" applyFill="1" applyBorder="1" applyAlignment="1" applyProtection="1">
      <alignment vertical="center" wrapText="1" shrinkToFit="1"/>
    </xf>
    <xf numFmtId="0" fontId="0" fillId="10" borderId="15" xfId="0" applyFill="1" applyBorder="1" applyAlignment="1">
      <alignment horizontal="left"/>
    </xf>
    <xf numFmtId="0" fontId="0" fillId="0" borderId="0" xfId="0" applyFill="1"/>
    <xf numFmtId="0" fontId="71" fillId="11" borderId="15" xfId="0" applyFont="1" applyFill="1" applyBorder="1" applyAlignment="1">
      <alignment vertical="center"/>
    </xf>
    <xf numFmtId="4" fontId="0" fillId="11" borderId="15" xfId="0" applyNumberFormat="1" applyFill="1" applyBorder="1" applyAlignment="1">
      <alignment horizontal="left"/>
    </xf>
    <xf numFmtId="10" fontId="0" fillId="11" borderId="15" xfId="0" applyNumberFormat="1" applyFill="1" applyBorder="1" applyAlignment="1">
      <alignment horizontal="left"/>
    </xf>
    <xf numFmtId="49" fontId="0" fillId="11" borderId="15" xfId="0" applyNumberFormat="1" applyFill="1" applyBorder="1" applyAlignment="1">
      <alignment horizontal="left"/>
    </xf>
    <xf numFmtId="0" fontId="54" fillId="0" borderId="6" xfId="0" applyFont="1" applyBorder="1" applyAlignment="1" applyProtection="1">
      <alignment vertical="center"/>
    </xf>
    <xf numFmtId="0" fontId="16" fillId="4" borderId="4" xfId="0" applyFont="1" applyFill="1" applyBorder="1" applyAlignment="1" applyProtection="1">
      <alignment horizontal="left" vertical="center"/>
    </xf>
    <xf numFmtId="0" fontId="82" fillId="2" borderId="0" xfId="0" applyFont="1" applyFill="1" applyProtection="1"/>
    <xf numFmtId="0" fontId="26" fillId="0" borderId="0" xfId="0" applyFont="1" applyFill="1" applyProtection="1"/>
    <xf numFmtId="0" fontId="2" fillId="5" borderId="0" xfId="0" applyFont="1" applyFill="1" applyProtection="1"/>
    <xf numFmtId="0" fontId="34" fillId="4" borderId="5" xfId="0" applyFont="1" applyFill="1" applyBorder="1" applyAlignment="1" applyProtection="1">
      <alignment vertical="center"/>
    </xf>
    <xf numFmtId="0" fontId="34" fillId="4" borderId="0" xfId="0" applyFont="1" applyFill="1" applyBorder="1" applyAlignment="1" applyProtection="1">
      <alignment vertical="center"/>
    </xf>
    <xf numFmtId="165" fontId="35" fillId="4" borderId="0" xfId="0" applyNumberFormat="1" applyFont="1" applyFill="1" applyBorder="1" applyAlignment="1" applyProtection="1">
      <alignment vertical="center" shrinkToFit="1"/>
    </xf>
    <xf numFmtId="0" fontId="50" fillId="0" borderId="0" xfId="0" applyFont="1" applyFill="1" applyProtection="1"/>
    <xf numFmtId="0" fontId="40" fillId="4" borderId="5" xfId="0" applyFont="1" applyFill="1" applyBorder="1" applyAlignment="1" applyProtection="1">
      <alignment vertical="center"/>
    </xf>
    <xf numFmtId="0" fontId="32" fillId="4" borderId="5" xfId="0" applyFont="1" applyFill="1" applyBorder="1" applyAlignment="1" applyProtection="1">
      <alignment vertical="center"/>
    </xf>
    <xf numFmtId="0" fontId="40" fillId="4" borderId="5" xfId="0" applyFont="1" applyFill="1" applyBorder="1" applyAlignment="1" applyProtection="1">
      <alignment vertical="center" shrinkToFit="1"/>
    </xf>
    <xf numFmtId="0" fontId="40" fillId="4" borderId="6" xfId="0" applyFont="1" applyFill="1" applyBorder="1" applyAlignment="1" applyProtection="1">
      <alignment vertical="center" shrinkToFit="1"/>
    </xf>
    <xf numFmtId="0" fontId="35" fillId="4" borderId="0" xfId="0" applyFont="1" applyFill="1" applyBorder="1" applyAlignment="1" applyProtection="1">
      <alignment vertical="center"/>
    </xf>
    <xf numFmtId="164" fontId="34" fillId="4" borderId="0" xfId="0" applyNumberFormat="1" applyFont="1" applyFill="1" applyBorder="1" applyAlignment="1" applyProtection="1">
      <alignment vertical="center" shrinkToFit="1"/>
    </xf>
    <xf numFmtId="0" fontId="16" fillId="4" borderId="0" xfId="0" applyFont="1" applyFill="1" applyBorder="1" applyAlignment="1" applyProtection="1">
      <alignment vertical="center" shrinkToFit="1"/>
    </xf>
    <xf numFmtId="0" fontId="45" fillId="4" borderId="5" xfId="0" applyFont="1" applyFill="1" applyBorder="1" applyAlignment="1" applyProtection="1">
      <alignment vertical="center"/>
    </xf>
    <xf numFmtId="0" fontId="39" fillId="4" borderId="5" xfId="0" applyFont="1" applyFill="1" applyBorder="1" applyAlignment="1" applyProtection="1">
      <alignment vertical="center"/>
    </xf>
    <xf numFmtId="164" fontId="45" fillId="4" borderId="5" xfId="0" applyNumberFormat="1" applyFont="1" applyFill="1" applyBorder="1" applyAlignment="1" applyProtection="1">
      <alignment vertical="center" shrinkToFit="1"/>
    </xf>
    <xf numFmtId="0" fontId="50" fillId="2" borderId="4" xfId="0" applyFont="1" applyFill="1" applyBorder="1" applyAlignment="1" applyProtection="1">
      <alignment wrapText="1"/>
    </xf>
    <xf numFmtId="0" fontId="85" fillId="0" borderId="0" xfId="0" applyFont="1" applyAlignment="1" applyProtection="1">
      <alignment horizontal="left" vertical="center"/>
    </xf>
    <xf numFmtId="10" fontId="59" fillId="2" borderId="0" xfId="0" applyNumberFormat="1" applyFont="1" applyFill="1" applyBorder="1" applyProtection="1"/>
    <xf numFmtId="0" fontId="16" fillId="2" borderId="0" xfId="0" applyFont="1" applyFill="1" applyBorder="1" applyProtection="1"/>
    <xf numFmtId="0" fontId="59" fillId="2" borderId="4" xfId="0" applyFont="1" applyFill="1" applyBorder="1" applyProtection="1"/>
    <xf numFmtId="0" fontId="50" fillId="4" borderId="6" xfId="0" applyFont="1" applyFill="1" applyBorder="1" applyProtection="1"/>
    <xf numFmtId="16" fontId="11" fillId="5" borderId="0" xfId="0" applyNumberFormat="1" applyFont="1" applyFill="1" applyAlignment="1" applyProtection="1">
      <alignment vertical="center"/>
    </xf>
    <xf numFmtId="0" fontId="2" fillId="5" borderId="0" xfId="0" applyFont="1" applyFill="1" applyAlignment="1" applyProtection="1">
      <alignment vertical="center"/>
    </xf>
    <xf numFmtId="0" fontId="16" fillId="5" borderId="0" xfId="0" applyFont="1" applyFill="1" applyAlignment="1" applyProtection="1">
      <alignment vertical="center"/>
    </xf>
    <xf numFmtId="0" fontId="50" fillId="2" borderId="0" xfId="0" applyFont="1" applyFill="1" applyAlignment="1" applyProtection="1">
      <alignment vertical="top"/>
    </xf>
    <xf numFmtId="0" fontId="93" fillId="2" borderId="0" xfId="0" applyFont="1" applyFill="1" applyBorder="1" applyAlignment="1" applyProtection="1">
      <alignment vertical="center"/>
    </xf>
    <xf numFmtId="0" fontId="16" fillId="4" borderId="0" xfId="0" applyNumberFormat="1" applyFont="1" applyFill="1" applyBorder="1" applyAlignment="1" applyProtection="1">
      <alignment vertical="center" wrapText="1"/>
    </xf>
    <xf numFmtId="16" fontId="35" fillId="4" borderId="0" xfId="0" applyNumberFormat="1" applyFont="1" applyFill="1" applyAlignment="1" applyProtection="1">
      <alignment vertical="center"/>
    </xf>
    <xf numFmtId="0" fontId="94" fillId="2" borderId="0" xfId="0" applyFont="1" applyFill="1" applyBorder="1" applyAlignment="1" applyProtection="1">
      <alignment vertical="center"/>
    </xf>
    <xf numFmtId="0" fontId="53" fillId="2" borderId="0" xfId="0" applyFont="1" applyFill="1" applyBorder="1" applyAlignment="1" applyProtection="1">
      <alignment vertical="center"/>
    </xf>
    <xf numFmtId="0" fontId="2" fillId="4" borderId="11" xfId="0" applyFont="1" applyFill="1" applyBorder="1" applyAlignment="1" applyProtection="1">
      <alignment vertical="center"/>
    </xf>
    <xf numFmtId="16" fontId="16" fillId="4" borderId="7" xfId="0" applyNumberFormat="1" applyFont="1" applyFill="1" applyBorder="1" applyAlignment="1" applyProtection="1"/>
    <xf numFmtId="16" fontId="16" fillId="4" borderId="5" xfId="0" applyNumberFormat="1" applyFont="1" applyFill="1" applyBorder="1" applyAlignment="1" applyProtection="1"/>
    <xf numFmtId="0" fontId="16" fillId="4" borderId="8" xfId="0" applyFont="1" applyFill="1" applyBorder="1" applyAlignment="1" applyProtection="1">
      <alignment vertical="center"/>
    </xf>
    <xf numFmtId="0" fontId="16" fillId="4" borderId="9" xfId="0" applyFont="1" applyFill="1" applyBorder="1" applyAlignment="1" applyProtection="1">
      <alignment vertical="center"/>
    </xf>
    <xf numFmtId="0" fontId="2" fillId="4" borderId="5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10" fontId="0" fillId="0" borderId="15" xfId="0" applyNumberFormat="1" applyFill="1" applyBorder="1" applyAlignment="1">
      <alignment horizontal="left"/>
    </xf>
    <xf numFmtId="0" fontId="19" fillId="2" borderId="0" xfId="0" applyFont="1" applyFill="1" applyProtection="1"/>
    <xf numFmtId="0" fontId="2" fillId="2" borderId="0" xfId="0" applyFont="1" applyFill="1" applyAlignment="1" applyProtection="1"/>
    <xf numFmtId="0" fontId="2" fillId="4" borderId="0" xfId="0" applyFont="1" applyFill="1" applyAlignment="1" applyProtection="1">
      <alignment vertical="top"/>
    </xf>
    <xf numFmtId="0" fontId="23" fillId="4" borderId="0" xfId="0" applyFont="1" applyFill="1" applyAlignment="1" applyProtection="1">
      <alignment horizontal="center" vertical="center"/>
    </xf>
    <xf numFmtId="0" fontId="23" fillId="2" borderId="0" xfId="0" applyFont="1" applyFill="1" applyAlignment="1" applyProtection="1">
      <alignment horizontal="center" vertical="center"/>
    </xf>
    <xf numFmtId="0" fontId="61" fillId="4" borderId="0" xfId="0" applyFont="1" applyFill="1" applyProtection="1"/>
    <xf numFmtId="0" fontId="69" fillId="0" borderId="0" xfId="0" applyFont="1" applyFill="1" applyProtection="1"/>
    <xf numFmtId="0" fontId="2" fillId="0" borderId="0" xfId="0" applyFont="1" applyFill="1" applyProtection="1"/>
    <xf numFmtId="0" fontId="75" fillId="0" borderId="0" xfId="0" applyFont="1" applyFill="1" applyProtection="1"/>
    <xf numFmtId="0" fontId="75" fillId="0" borderId="0" xfId="0" applyFont="1" applyFill="1" applyBorder="1" applyProtection="1"/>
    <xf numFmtId="0" fontId="74" fillId="0" borderId="0" xfId="0" applyFont="1" applyFill="1" applyBorder="1" applyAlignment="1" applyProtection="1">
      <alignment vertical="center"/>
    </xf>
    <xf numFmtId="0" fontId="73" fillId="0" borderId="0" xfId="0" applyFont="1" applyAlignment="1" applyProtection="1">
      <alignment vertical="center"/>
    </xf>
    <xf numFmtId="0" fontId="67" fillId="4" borderId="0" xfId="0" applyFont="1" applyFill="1" applyProtection="1"/>
    <xf numFmtId="0" fontId="67" fillId="2" borderId="0" xfId="0" applyFont="1" applyFill="1" applyProtection="1"/>
    <xf numFmtId="0" fontId="16" fillId="4" borderId="16" xfId="0" applyFont="1" applyFill="1" applyBorder="1" applyAlignment="1" applyProtection="1">
      <alignment vertical="center" wrapText="1"/>
    </xf>
    <xf numFmtId="0" fontId="16" fillId="4" borderId="16" xfId="0" applyFont="1" applyFill="1" applyBorder="1" applyAlignment="1" applyProtection="1">
      <alignment vertical="center"/>
    </xf>
    <xf numFmtId="0" fontId="18" fillId="2" borderId="0" xfId="0" applyFont="1" applyFill="1" applyProtection="1"/>
    <xf numFmtId="0" fontId="15" fillId="4" borderId="0" xfId="0" applyFont="1" applyFill="1" applyProtection="1"/>
    <xf numFmtId="0" fontId="15" fillId="2" borderId="0" xfId="0" applyFont="1" applyFill="1" applyProtection="1"/>
    <xf numFmtId="0" fontId="2" fillId="4" borderId="14" xfId="0" applyFont="1" applyFill="1" applyBorder="1" applyAlignment="1" applyProtection="1">
      <alignment horizontal="center"/>
    </xf>
    <xf numFmtId="0" fontId="2" fillId="4" borderId="16" xfId="0" applyFont="1" applyFill="1" applyBorder="1" applyAlignment="1" applyProtection="1">
      <alignment horizontal="center"/>
    </xf>
    <xf numFmtId="0" fontId="16" fillId="4" borderId="14" xfId="0" applyFont="1" applyFill="1" applyBorder="1" applyAlignment="1" applyProtection="1">
      <alignment horizontal="center" vertical="center" wrapText="1"/>
    </xf>
    <xf numFmtId="0" fontId="16" fillId="4" borderId="13" xfId="0" applyFont="1" applyFill="1" applyBorder="1" applyAlignment="1" applyProtection="1">
      <alignment horizontal="center" vertical="center" wrapText="1"/>
    </xf>
    <xf numFmtId="0" fontId="16" fillId="4" borderId="10" xfId="0" applyFont="1" applyFill="1" applyBorder="1" applyAlignment="1" applyProtection="1">
      <alignment horizontal="center" vertical="center" wrapText="1"/>
    </xf>
    <xf numFmtId="0" fontId="16" fillId="4" borderId="5" xfId="0" applyFont="1" applyFill="1" applyBorder="1" applyAlignment="1" applyProtection="1"/>
    <xf numFmtId="0" fontId="16" fillId="4" borderId="12" xfId="0" applyFont="1" applyFill="1" applyBorder="1" applyAlignment="1" applyProtection="1">
      <alignment horizontal="center" vertical="center" wrapText="1"/>
    </xf>
    <xf numFmtId="0" fontId="17" fillId="4" borderId="0" xfId="0" applyFont="1" applyFill="1" applyProtection="1"/>
    <xf numFmtId="49" fontId="16" fillId="4" borderId="24" xfId="0" applyNumberFormat="1" applyFont="1" applyFill="1" applyBorder="1" applyAlignment="1" applyProtection="1">
      <alignment horizontal="left" vertical="center"/>
    </xf>
    <xf numFmtId="49" fontId="16" fillId="4" borderId="25" xfId="0" applyNumberFormat="1" applyFont="1" applyFill="1" applyBorder="1" applyAlignment="1" applyProtection="1">
      <alignment horizontal="left" vertical="center"/>
    </xf>
    <xf numFmtId="0" fontId="63" fillId="2" borderId="0" xfId="0" applyFont="1" applyFill="1" applyProtection="1"/>
    <xf numFmtId="0" fontId="16" fillId="5" borderId="0" xfId="0" applyFont="1" applyFill="1" applyProtection="1"/>
    <xf numFmtId="0" fontId="30" fillId="4" borderId="0" xfId="0" applyFont="1" applyFill="1" applyBorder="1" applyAlignment="1" applyProtection="1">
      <alignment horizontal="justify" vertical="top" wrapText="1"/>
    </xf>
    <xf numFmtId="0" fontId="46" fillId="4" borderId="0" xfId="0" applyFont="1" applyFill="1" applyBorder="1" applyAlignment="1" applyProtection="1">
      <alignment horizontal="justify" vertical="top" wrapText="1"/>
    </xf>
    <xf numFmtId="0" fontId="47" fillId="4" borderId="0" xfId="0" applyFont="1" applyFill="1" applyBorder="1" applyAlignment="1" applyProtection="1">
      <alignment horizontal="justify" vertical="top"/>
    </xf>
    <xf numFmtId="0" fontId="11" fillId="4" borderId="0" xfId="0" applyFont="1" applyFill="1" applyAlignment="1" applyProtection="1">
      <alignment vertical="center"/>
    </xf>
    <xf numFmtId="0" fontId="11" fillId="5" borderId="0" xfId="0" applyFont="1" applyFill="1" applyAlignment="1" applyProtection="1">
      <alignment vertical="center"/>
    </xf>
    <xf numFmtId="0" fontId="5" fillId="5" borderId="0" xfId="0" applyFont="1" applyFill="1" applyAlignment="1" applyProtection="1">
      <alignment vertical="center"/>
    </xf>
    <xf numFmtId="0" fontId="2" fillId="4" borderId="0" xfId="0" applyFont="1" applyFill="1" applyBorder="1" applyAlignment="1" applyProtection="1">
      <alignment horizontal="justify" vertical="center"/>
    </xf>
    <xf numFmtId="0" fontId="2" fillId="4" borderId="5" xfId="0" applyFont="1" applyFill="1" applyBorder="1" applyAlignment="1" applyProtection="1">
      <alignment horizontal="justify" vertical="center" wrapText="1"/>
    </xf>
    <xf numFmtId="0" fontId="5" fillId="5" borderId="0" xfId="0" applyFont="1" applyFill="1" applyAlignment="1" applyProtection="1"/>
    <xf numFmtId="0" fontId="2" fillId="5" borderId="0" xfId="0" applyFont="1" applyFill="1" applyAlignment="1" applyProtection="1"/>
    <xf numFmtId="0" fontId="11" fillId="4" borderId="0" xfId="0" applyFont="1" applyFill="1" applyAlignment="1" applyProtection="1">
      <alignment horizontal="justify" vertical="center" wrapText="1"/>
    </xf>
    <xf numFmtId="0" fontId="2" fillId="2" borderId="0" xfId="0" applyFont="1" applyFill="1" applyAlignment="1" applyProtection="1">
      <alignment vertical="top"/>
    </xf>
    <xf numFmtId="0" fontId="2" fillId="2" borderId="0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16" fillId="4" borderId="0" xfId="0" applyFont="1" applyFill="1" applyBorder="1" applyAlignment="1" applyProtection="1">
      <alignment vertical="center"/>
    </xf>
    <xf numFmtId="0" fontId="2" fillId="3" borderId="4" xfId="0" applyFont="1" applyFill="1" applyBorder="1" applyProtection="1"/>
    <xf numFmtId="0" fontId="2" fillId="3" borderId="5" xfId="0" applyFont="1" applyFill="1" applyBorder="1" applyProtection="1"/>
    <xf numFmtId="0" fontId="2" fillId="3" borderId="5" xfId="0" applyFont="1" applyFill="1" applyBorder="1" applyAlignment="1" applyProtection="1">
      <alignment vertical="center"/>
    </xf>
    <xf numFmtId="0" fontId="2" fillId="4" borderId="5" xfId="0" applyFont="1" applyFill="1" applyBorder="1" applyProtection="1"/>
    <xf numFmtId="0" fontId="2" fillId="4" borderId="6" xfId="0" applyFont="1" applyFill="1" applyBorder="1" applyProtection="1"/>
    <xf numFmtId="0" fontId="99" fillId="4" borderId="26" xfId="0" applyFont="1" applyFill="1" applyBorder="1" applyAlignment="1" applyProtection="1">
      <alignment horizontal="right" vertical="top"/>
    </xf>
    <xf numFmtId="0" fontId="99" fillId="4" borderId="10" xfId="0" applyFont="1" applyFill="1" applyBorder="1" applyAlignment="1" applyProtection="1">
      <alignment horizontal="right" vertical="top"/>
    </xf>
    <xf numFmtId="0" fontId="2" fillId="3" borderId="7" xfId="0" applyFont="1" applyFill="1" applyBorder="1" applyProtection="1"/>
    <xf numFmtId="0" fontId="2" fillId="3" borderId="8" xfId="0" applyFont="1" applyFill="1" applyBorder="1" applyProtection="1"/>
    <xf numFmtId="0" fontId="2" fillId="4" borderId="26" xfId="0" applyFont="1" applyFill="1" applyBorder="1" applyProtection="1"/>
    <xf numFmtId="0" fontId="2" fillId="4" borderId="27" xfId="0" applyFont="1" applyFill="1" applyBorder="1" applyProtection="1"/>
    <xf numFmtId="0" fontId="2" fillId="4" borderId="35" xfId="0" applyFont="1" applyFill="1" applyBorder="1" applyProtection="1"/>
    <xf numFmtId="0" fontId="2" fillId="4" borderId="14" xfId="0" applyFont="1" applyFill="1" applyBorder="1" applyProtection="1"/>
    <xf numFmtId="0" fontId="2" fillId="4" borderId="13" xfId="0" applyFont="1" applyFill="1" applyBorder="1" applyProtection="1"/>
    <xf numFmtId="0" fontId="2" fillId="4" borderId="10" xfId="0" applyFont="1" applyFill="1" applyBorder="1" applyProtection="1"/>
    <xf numFmtId="0" fontId="2" fillId="4" borderId="11" xfId="0" applyFont="1" applyFill="1" applyBorder="1" applyProtection="1"/>
    <xf numFmtId="0" fontId="2" fillId="4" borderId="12" xfId="0" applyFont="1" applyFill="1" applyBorder="1" applyProtection="1"/>
    <xf numFmtId="0" fontId="0" fillId="4" borderId="11" xfId="0" applyFill="1" applyBorder="1" applyAlignment="1" applyProtection="1"/>
    <xf numFmtId="0" fontId="0" fillId="4" borderId="13" xfId="0" applyFill="1" applyBorder="1" applyAlignment="1" applyProtection="1"/>
    <xf numFmtId="0" fontId="2" fillId="4" borderId="14" xfId="0" applyFont="1" applyFill="1" applyBorder="1" applyAlignment="1" applyProtection="1"/>
    <xf numFmtId="0" fontId="2" fillId="4" borderId="16" xfId="0" applyFont="1" applyFill="1" applyBorder="1" applyProtection="1"/>
    <xf numFmtId="0" fontId="2" fillId="4" borderId="16" xfId="0" applyFont="1" applyFill="1" applyBorder="1" applyAlignment="1" applyProtection="1"/>
    <xf numFmtId="0" fontId="2" fillId="3" borderId="4" xfId="0" applyFont="1" applyFill="1" applyBorder="1" applyAlignment="1" applyProtection="1"/>
    <xf numFmtId="0" fontId="2" fillId="3" borderId="5" xfId="0" applyFont="1" applyFill="1" applyBorder="1" applyAlignment="1" applyProtection="1"/>
    <xf numFmtId="0" fontId="0" fillId="4" borderId="5" xfId="0" applyFill="1" applyBorder="1" applyAlignment="1" applyProtection="1"/>
    <xf numFmtId="0" fontId="0" fillId="4" borderId="16" xfId="0" applyFill="1" applyBorder="1" applyAlignment="1" applyProtection="1"/>
    <xf numFmtId="0" fontId="2" fillId="4" borderId="0" xfId="0" applyFont="1" applyFill="1" applyBorder="1" applyAlignment="1" applyProtection="1"/>
    <xf numFmtId="0" fontId="2" fillId="4" borderId="0" xfId="0" applyFont="1" applyFill="1" applyBorder="1" applyProtection="1"/>
    <xf numFmtId="0" fontId="0" fillId="4" borderId="0" xfId="0" applyFill="1" applyBorder="1" applyAlignment="1" applyProtection="1"/>
    <xf numFmtId="0" fontId="0" fillId="4" borderId="8" xfId="0" applyFill="1" applyBorder="1" applyAlignment="1" applyProtection="1"/>
    <xf numFmtId="0" fontId="2" fillId="4" borderId="13" xfId="0" applyFont="1" applyFill="1" applyBorder="1" applyAlignment="1" applyProtection="1"/>
    <xf numFmtId="0" fontId="99" fillId="4" borderId="7" xfId="0" applyFont="1" applyFill="1" applyBorder="1" applyAlignment="1" applyProtection="1">
      <alignment horizontal="right" vertical="top"/>
    </xf>
    <xf numFmtId="0" fontId="0" fillId="4" borderId="13" xfId="0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/>
    <xf numFmtId="0" fontId="2" fillId="4" borderId="11" xfId="0" applyFont="1" applyFill="1" applyBorder="1" applyAlignment="1" applyProtection="1"/>
    <xf numFmtId="0" fontId="2" fillId="4" borderId="12" xfId="0" applyFont="1" applyFill="1" applyBorder="1" applyAlignment="1" applyProtection="1"/>
    <xf numFmtId="0" fontId="99" fillId="4" borderId="0" xfId="0" applyFont="1" applyFill="1" applyBorder="1" applyAlignment="1" applyProtection="1">
      <alignment horizontal="right" vertical="top"/>
    </xf>
    <xf numFmtId="0" fontId="100" fillId="4" borderId="0" xfId="0" applyFont="1" applyFill="1" applyBorder="1" applyAlignment="1" applyProtection="1">
      <alignment horizontal="justify" vertical="top" wrapText="1"/>
    </xf>
    <xf numFmtId="0" fontId="80" fillId="4" borderId="7" xfId="0" applyFont="1" applyFill="1" applyBorder="1" applyAlignment="1" applyProtection="1">
      <alignment vertical="top" wrapText="1"/>
    </xf>
    <xf numFmtId="0" fontId="80" fillId="4" borderId="14" xfId="0" applyFont="1" applyFill="1" applyBorder="1" applyAlignment="1" applyProtection="1">
      <alignment vertical="top" wrapText="1"/>
    </xf>
    <xf numFmtId="0" fontId="99" fillId="4" borderId="49" xfId="0" applyFont="1" applyFill="1" applyBorder="1" applyAlignment="1" applyProtection="1">
      <alignment horizontal="right" vertical="top"/>
    </xf>
    <xf numFmtId="0" fontId="75" fillId="0" borderId="0" xfId="0" applyFont="1" applyFill="1" applyAlignment="1" applyProtection="1"/>
    <xf numFmtId="0" fontId="2" fillId="0" borderId="0" xfId="0" applyFont="1" applyFill="1" applyAlignment="1" applyProtection="1"/>
    <xf numFmtId="0" fontId="23" fillId="0" borderId="0" xfId="0" applyFont="1" applyFill="1" applyAlignment="1" applyProtection="1">
      <alignment horizontal="center" vertical="center"/>
    </xf>
    <xf numFmtId="0" fontId="7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76" fillId="0" borderId="0" xfId="0" applyFont="1" applyFill="1" applyProtection="1"/>
    <xf numFmtId="0" fontId="76" fillId="0" borderId="0" xfId="0" applyFont="1" applyFill="1" applyBorder="1" applyProtection="1"/>
    <xf numFmtId="0" fontId="77" fillId="0" borderId="0" xfId="0" applyFont="1" applyFill="1" applyProtection="1"/>
    <xf numFmtId="0" fontId="77" fillId="0" borderId="0" xfId="0" applyFont="1" applyFill="1" applyBorder="1" applyProtection="1"/>
    <xf numFmtId="0" fontId="78" fillId="0" borderId="0" xfId="0" applyFont="1" applyFill="1" applyBorder="1" applyAlignment="1" applyProtection="1">
      <alignment vertical="center"/>
    </xf>
    <xf numFmtId="0" fontId="67" fillId="0" borderId="0" xfId="0" applyFont="1" applyFill="1" applyProtection="1"/>
    <xf numFmtId="0" fontId="79" fillId="0" borderId="0" xfId="0" applyFont="1" applyFill="1" applyProtection="1"/>
    <xf numFmtId="0" fontId="15" fillId="0" borderId="0" xfId="0" applyFont="1" applyFill="1" applyProtection="1"/>
    <xf numFmtId="0" fontId="0" fillId="4" borderId="0" xfId="0" applyFill="1" applyAlignment="1" applyProtection="1">
      <alignment vertical="center"/>
    </xf>
    <xf numFmtId="0" fontId="66" fillId="0" borderId="0" xfId="2" applyNumberFormat="1" applyFont="1" applyFill="1" applyAlignment="1"/>
    <xf numFmtId="168" fontId="66" fillId="0" borderId="0" xfId="2" applyNumberFormat="1" applyFont="1" applyFill="1" applyAlignment="1">
      <alignment horizontal="right" indent="1"/>
    </xf>
    <xf numFmtId="0" fontId="66" fillId="0" borderId="0" xfId="2" applyNumberFormat="1" applyFont="1" applyFill="1" applyAlignment="1">
      <alignment horizontal="center"/>
    </xf>
    <xf numFmtId="0" fontId="106" fillId="0" borderId="0" xfId="3" applyFont="1"/>
    <xf numFmtId="0" fontId="106" fillId="0" borderId="0" xfId="2" applyNumberFormat="1" applyFont="1" applyFill="1" applyAlignment="1">
      <alignment horizontal="right"/>
    </xf>
    <xf numFmtId="0" fontId="106" fillId="0" borderId="0" xfId="2" applyFont="1" applyFill="1" applyAlignment="1">
      <alignment horizontal="left"/>
    </xf>
    <xf numFmtId="169" fontId="106" fillId="0" borderId="0" xfId="3" applyNumberFormat="1" applyFont="1"/>
    <xf numFmtId="170" fontId="106" fillId="0" borderId="0" xfId="3" applyNumberFormat="1" applyFont="1"/>
    <xf numFmtId="176" fontId="106" fillId="0" borderId="0" xfId="3" applyNumberFormat="1" applyFont="1"/>
    <xf numFmtId="177" fontId="106" fillId="0" borderId="0" xfId="3" applyNumberFormat="1" applyFont="1"/>
    <xf numFmtId="0" fontId="109" fillId="0" borderId="0" xfId="2" applyFont="1" applyFill="1" applyAlignment="1">
      <alignment horizontal="left" wrapText="1"/>
    </xf>
    <xf numFmtId="3" fontId="106" fillId="0" borderId="0" xfId="2" applyNumberFormat="1" applyFont="1" applyFill="1" applyAlignment="1">
      <alignment horizontal="left"/>
    </xf>
    <xf numFmtId="37" fontId="106" fillId="0" borderId="0" xfId="2" applyNumberFormat="1" applyFont="1" applyFill="1" applyAlignment="1">
      <alignment horizontal="left"/>
    </xf>
    <xf numFmtId="168" fontId="106" fillId="0" borderId="0" xfId="2" applyNumberFormat="1" applyFont="1" applyFill="1" applyAlignment="1">
      <alignment horizontal="right" indent="1"/>
    </xf>
    <xf numFmtId="174" fontId="106" fillId="0" borderId="0" xfId="2" applyNumberFormat="1" applyFont="1" applyFill="1" applyAlignment="1">
      <alignment horizontal="left"/>
    </xf>
    <xf numFmtId="171" fontId="106" fillId="0" borderId="0" xfId="2" applyNumberFormat="1" applyFont="1" applyFill="1"/>
    <xf numFmtId="37" fontId="106" fillId="0" borderId="0" xfId="2" applyNumberFormat="1" applyFont="1" applyFill="1"/>
    <xf numFmtId="175" fontId="106" fillId="0" borderId="0" xfId="2" applyNumberFormat="1" applyFont="1" applyFill="1" applyAlignment="1">
      <alignment horizontal="left"/>
    </xf>
    <xf numFmtId="0" fontId="106" fillId="0" borderId="0" xfId="4" applyFont="1" applyFill="1" applyAlignment="1"/>
    <xf numFmtId="174" fontId="106" fillId="0" borderId="0" xfId="2" applyNumberFormat="1" applyFont="1" applyFill="1" applyAlignment="1">
      <alignment horizontal="center"/>
    </xf>
    <xf numFmtId="171" fontId="106" fillId="0" borderId="0" xfId="2" applyNumberFormat="1" applyFont="1" applyFill="1" applyAlignment="1">
      <alignment horizontal="left"/>
    </xf>
    <xf numFmtId="0" fontId="106" fillId="0" borderId="0" xfId="2" applyFont="1" applyFill="1"/>
    <xf numFmtId="3" fontId="106" fillId="0" borderId="0" xfId="2" applyNumberFormat="1" applyFont="1" applyFill="1"/>
    <xf numFmtId="175" fontId="106" fillId="0" borderId="0" xfId="2" applyNumberFormat="1" applyFont="1" applyFill="1"/>
    <xf numFmtId="0" fontId="106" fillId="0" borderId="0" xfId="3" applyFont="1" applyFill="1"/>
    <xf numFmtId="0" fontId="2" fillId="0" borderId="0" xfId="0" applyFont="1" applyFill="1" applyAlignment="1" applyProtection="1">
      <alignment horizontal="center" vertical="center"/>
    </xf>
    <xf numFmtId="0" fontId="107" fillId="0" borderId="0" xfId="2" applyNumberFormat="1" applyFont="1" applyFill="1" applyBorder="1" applyAlignment="1">
      <alignment horizontal="left"/>
    </xf>
    <xf numFmtId="0" fontId="110" fillId="12" borderId="57" xfId="2" applyNumberFormat="1" applyFont="1" applyFill="1" applyBorder="1" applyAlignment="1">
      <alignment horizontal="center" vertical="center"/>
    </xf>
    <xf numFmtId="0" fontId="110" fillId="0" borderId="57" xfId="2" applyNumberFormat="1" applyFont="1" applyFill="1" applyBorder="1" applyAlignment="1">
      <alignment vertical="center" wrapText="1"/>
    </xf>
    <xf numFmtId="0" fontId="110" fillId="0" borderId="58" xfId="2" applyNumberFormat="1" applyFont="1" applyFill="1" applyBorder="1" applyAlignment="1">
      <alignment horizontal="center" vertical="center" wrapText="1"/>
    </xf>
    <xf numFmtId="0" fontId="110" fillId="0" borderId="57" xfId="2" applyNumberFormat="1" applyFont="1" applyFill="1" applyBorder="1" applyAlignment="1">
      <alignment horizontal="center" vertical="center" wrapText="1"/>
    </xf>
    <xf numFmtId="0" fontId="110" fillId="12" borderId="59" xfId="2" applyNumberFormat="1" applyFont="1" applyFill="1" applyBorder="1" applyAlignment="1">
      <alignment horizontal="center" vertical="center"/>
    </xf>
    <xf numFmtId="0" fontId="110" fillId="12" borderId="60" xfId="2" applyNumberFormat="1" applyFont="1" applyFill="1" applyBorder="1" applyAlignment="1">
      <alignment horizontal="center" vertical="center"/>
    </xf>
    <xf numFmtId="0" fontId="110" fillId="12" borderId="61" xfId="2" applyNumberFormat="1" applyFont="1" applyFill="1" applyBorder="1" applyAlignment="1">
      <alignment horizontal="center" vertical="center"/>
    </xf>
    <xf numFmtId="0" fontId="110" fillId="12" borderId="62" xfId="2" applyNumberFormat="1" applyFont="1" applyFill="1" applyBorder="1" applyAlignment="1">
      <alignment horizontal="center" vertical="center"/>
    </xf>
    <xf numFmtId="0" fontId="110" fillId="12" borderId="63" xfId="2" applyNumberFormat="1" applyFont="1" applyFill="1" applyBorder="1" applyAlignment="1">
      <alignment horizontal="center" vertical="center"/>
    </xf>
    <xf numFmtId="0" fontId="110" fillId="12" borderId="64" xfId="2" applyNumberFormat="1" applyFont="1" applyFill="1" applyBorder="1" applyAlignment="1">
      <alignment horizontal="center" vertical="center"/>
    </xf>
    <xf numFmtId="0" fontId="110" fillId="7" borderId="57" xfId="2" applyNumberFormat="1" applyFont="1" applyFill="1" applyBorder="1" applyAlignment="1">
      <alignment horizontal="center" vertical="center" wrapText="1"/>
    </xf>
    <xf numFmtId="0" fontId="110" fillId="0" borderId="65" xfId="2" applyNumberFormat="1" applyFont="1" applyFill="1" applyBorder="1" applyAlignment="1">
      <alignment horizontal="center" vertical="center" wrapText="1"/>
    </xf>
    <xf numFmtId="0" fontId="111" fillId="0" borderId="0" xfId="3" applyFont="1"/>
    <xf numFmtId="0" fontId="110" fillId="12" borderId="52" xfId="2" applyNumberFormat="1" applyFont="1" applyFill="1" applyBorder="1" applyAlignment="1">
      <alignment horizontal="center"/>
    </xf>
    <xf numFmtId="0" fontId="110" fillId="0" borderId="52" xfId="2" applyNumberFormat="1" applyFont="1" applyFill="1" applyBorder="1" applyAlignment="1">
      <alignment horizontal="center"/>
    </xf>
    <xf numFmtId="0" fontId="110" fillId="12" borderId="66" xfId="2" applyNumberFormat="1" applyFont="1" applyFill="1" applyBorder="1" applyAlignment="1">
      <alignment horizontal="center"/>
    </xf>
    <xf numFmtId="0" fontId="110" fillId="12" borderId="67" xfId="2" applyNumberFormat="1" applyFont="1" applyFill="1" applyBorder="1" applyAlignment="1">
      <alignment horizontal="center"/>
    </xf>
    <xf numFmtId="0" fontId="110" fillId="12" borderId="68" xfId="2" applyNumberFormat="1" applyFont="1" applyFill="1" applyBorder="1" applyAlignment="1">
      <alignment horizontal="center"/>
    </xf>
    <xf numFmtId="0" fontId="110" fillId="12" borderId="69" xfId="2" applyNumberFormat="1" applyFont="1" applyFill="1" applyBorder="1" applyAlignment="1">
      <alignment horizontal="center"/>
    </xf>
    <xf numFmtId="0" fontId="110" fillId="7" borderId="52" xfId="2" applyNumberFormat="1" applyFont="1" applyFill="1" applyBorder="1" applyAlignment="1">
      <alignment horizontal="center"/>
    </xf>
    <xf numFmtId="178" fontId="71" fillId="12" borderId="15" xfId="0" applyNumberFormat="1" applyFont="1" applyFill="1" applyBorder="1"/>
    <xf numFmtId="0" fontId="71" fillId="0" borderId="55" xfId="3" applyFont="1" applyBorder="1"/>
    <xf numFmtId="0" fontId="71" fillId="0" borderId="15" xfId="3" applyFont="1" applyBorder="1"/>
    <xf numFmtId="0" fontId="71" fillId="12" borderId="15" xfId="0" applyFont="1" applyFill="1" applyBorder="1"/>
    <xf numFmtId="3" fontId="71" fillId="12" borderId="15" xfId="0" applyNumberFormat="1" applyFont="1" applyFill="1" applyBorder="1"/>
    <xf numFmtId="169" fontId="71" fillId="0" borderId="15" xfId="3" applyNumberFormat="1" applyFont="1" applyBorder="1" applyAlignment="1">
      <alignment horizontal="center"/>
    </xf>
    <xf numFmtId="169" fontId="71" fillId="7" borderId="15" xfId="3" applyNumberFormat="1" applyFont="1" applyFill="1" applyBorder="1" applyAlignment="1">
      <alignment horizontal="right"/>
    </xf>
    <xf numFmtId="170" fontId="71" fillId="0" borderId="15" xfId="3" applyNumberFormat="1" applyFont="1" applyBorder="1" applyAlignment="1">
      <alignment horizontal="right"/>
    </xf>
    <xf numFmtId="169" fontId="71" fillId="0" borderId="15" xfId="3" applyNumberFormat="1" applyFont="1" applyBorder="1" applyAlignment="1">
      <alignment horizontal="right"/>
    </xf>
    <xf numFmtId="171" fontId="71" fillId="0" borderId="15" xfId="3" applyNumberFormat="1" applyFont="1" applyBorder="1" applyAlignment="1">
      <alignment horizontal="right"/>
    </xf>
    <xf numFmtId="172" fontId="71" fillId="0" borderId="15" xfId="3" applyNumberFormat="1" applyFont="1" applyBorder="1" applyAlignment="1">
      <alignment horizontal="right"/>
    </xf>
    <xf numFmtId="0" fontId="112" fillId="12" borderId="15" xfId="0" applyFont="1" applyFill="1" applyBorder="1"/>
    <xf numFmtId="178" fontId="71" fillId="12" borderId="56" xfId="0" applyNumberFormat="1" applyFont="1" applyFill="1" applyBorder="1"/>
    <xf numFmtId="0" fontId="71" fillId="12" borderId="56" xfId="0" applyFont="1" applyFill="1" applyBorder="1"/>
    <xf numFmtId="3" fontId="71" fillId="12" borderId="56" xfId="0" applyNumberFormat="1" applyFont="1" applyFill="1" applyBorder="1"/>
    <xf numFmtId="3" fontId="111" fillId="0" borderId="0" xfId="2" applyNumberFormat="1" applyFont="1" applyFill="1" applyBorder="1"/>
    <xf numFmtId="1" fontId="110" fillId="0" borderId="54" xfId="2" applyNumberFormat="1" applyFont="1" applyFill="1" applyBorder="1" applyAlignment="1">
      <alignment horizontal="left"/>
    </xf>
    <xf numFmtId="1" fontId="110" fillId="0" borderId="0" xfId="2" applyNumberFormat="1" applyFont="1" applyFill="1" applyBorder="1" applyAlignment="1">
      <alignment horizontal="center"/>
    </xf>
    <xf numFmtId="0" fontId="111" fillId="0" borderId="53" xfId="5" applyFont="1" applyFill="1" applyBorder="1"/>
    <xf numFmtId="3" fontId="110" fillId="0" borderId="70" xfId="6" applyNumberFormat="1" applyFont="1" applyFill="1" applyBorder="1" applyAlignment="1">
      <alignment horizontal="right" indent="1"/>
    </xf>
    <xf numFmtId="168" fontId="110" fillId="0" borderId="71" xfId="6" applyNumberFormat="1" applyFont="1" applyFill="1" applyBorder="1" applyAlignment="1">
      <alignment horizontal="right" indent="1"/>
    </xf>
    <xf numFmtId="3" fontId="110" fillId="0" borderId="71" xfId="6" applyNumberFormat="1" applyFont="1" applyFill="1" applyBorder="1" applyAlignment="1">
      <alignment horizontal="right" indent="1"/>
    </xf>
    <xf numFmtId="171" fontId="110" fillId="0" borderId="71" xfId="6" applyNumberFormat="1" applyFont="1" applyFill="1" applyBorder="1" applyAlignment="1">
      <alignment horizontal="right" indent="1"/>
    </xf>
    <xf numFmtId="0" fontId="67" fillId="5" borderId="0" xfId="0" applyFont="1" applyFill="1" applyProtection="1"/>
    <xf numFmtId="0" fontId="35" fillId="4" borderId="26" xfId="0" applyFont="1" applyFill="1" applyBorder="1" applyAlignment="1" applyProtection="1">
      <alignment vertical="center"/>
    </xf>
    <xf numFmtId="0" fontId="0" fillId="0" borderId="27" xfId="0" applyFont="1" applyBorder="1" applyAlignment="1"/>
    <xf numFmtId="0" fontId="0" fillId="0" borderId="28" xfId="0" applyFont="1" applyBorder="1" applyAlignment="1"/>
    <xf numFmtId="0" fontId="16" fillId="4" borderId="29" xfId="0" applyFont="1" applyFill="1" applyBorder="1" applyAlignment="1" applyProtection="1"/>
    <xf numFmtId="0" fontId="2" fillId="4" borderId="27" xfId="0" applyFont="1" applyFill="1" applyBorder="1" applyAlignment="1"/>
    <xf numFmtId="0" fontId="2" fillId="4" borderId="35" xfId="0" applyFont="1" applyFill="1" applyBorder="1" applyAlignment="1"/>
    <xf numFmtId="0" fontId="2" fillId="0" borderId="0" xfId="0" applyFont="1" applyFill="1" applyAlignment="1" applyProtection="1">
      <alignment vertical="top"/>
    </xf>
    <xf numFmtId="0" fontId="2" fillId="4" borderId="0" xfId="0" applyFont="1" applyFill="1" applyAlignment="1" applyProtection="1">
      <alignment horizontal="left" vertical="top" wrapText="1"/>
    </xf>
    <xf numFmtId="16" fontId="6" fillId="5" borderId="0" xfId="0" applyNumberFormat="1" applyFont="1" applyFill="1" applyAlignment="1" applyProtection="1"/>
    <xf numFmtId="0" fontId="12" fillId="5" borderId="0" xfId="0" applyFont="1" applyFill="1" applyProtection="1"/>
    <xf numFmtId="0" fontId="16" fillId="2" borderId="4" xfId="0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6" fillId="4" borderId="7" xfId="0" applyFont="1" applyFill="1" applyBorder="1" applyAlignment="1" applyProtection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16" fillId="4" borderId="11" xfId="0" applyFont="1" applyFill="1" applyBorder="1" applyAlignment="1" applyProtection="1">
      <alignment horizontal="center" vertical="center" wrapText="1"/>
    </xf>
    <xf numFmtId="0" fontId="16" fillId="4" borderId="12" xfId="0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vertical="center" wrapText="1"/>
    </xf>
    <xf numFmtId="49" fontId="50" fillId="2" borderId="4" xfId="0" applyNumberFormat="1" applyFont="1" applyFill="1" applyBorder="1" applyAlignment="1" applyProtection="1">
      <alignment vertical="center" wrapText="1"/>
    </xf>
    <xf numFmtId="0" fontId="50" fillId="2" borderId="4" xfId="0" applyFont="1" applyFill="1" applyBorder="1" applyAlignment="1" applyProtection="1">
      <alignment vertical="center" wrapText="1"/>
    </xf>
    <xf numFmtId="49" fontId="16" fillId="4" borderId="4" xfId="0" applyNumberFormat="1" applyFont="1" applyFill="1" applyBorder="1" applyAlignment="1" applyProtection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6" fillId="4" borderId="4" xfId="0" applyFont="1" applyFill="1" applyBorder="1" applyAlignment="1" applyProtection="1">
      <alignment vertical="center" wrapText="1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16" fillId="4" borderId="4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4" borderId="4" xfId="0" applyFont="1" applyFill="1" applyBorder="1" applyAlignment="1" applyProtection="1">
      <alignment vertical="center"/>
    </xf>
    <xf numFmtId="0" fontId="20" fillId="0" borderId="5" xfId="0" applyFont="1" applyBorder="1" applyAlignment="1" applyProtection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0" fontId="16" fillId="4" borderId="4" xfId="0" applyNumberFormat="1" applyFont="1" applyFill="1" applyBorder="1" applyAlignment="1" applyProtection="1">
      <alignment horizontal="center" vertical="center"/>
    </xf>
    <xf numFmtId="165" fontId="16" fillId="4" borderId="4" xfId="0" applyNumberFormat="1" applyFont="1" applyFill="1" applyBorder="1" applyAlignment="1" applyProtection="1">
      <alignment horizontal="center" vertical="center"/>
    </xf>
    <xf numFmtId="0" fontId="16" fillId="4" borderId="4" xfId="0" applyFont="1" applyFill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6" fillId="0" borderId="6" xfId="0" applyFont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left" vertical="top" wrapText="1"/>
    </xf>
    <xf numFmtId="0" fontId="32" fillId="3" borderId="4" xfId="0" applyFont="1" applyFill="1" applyBorder="1" applyAlignment="1" applyProtection="1">
      <alignment vertical="center" wrapText="1" shrinkToFit="1"/>
    </xf>
    <xf numFmtId="0" fontId="40" fillId="3" borderId="5" xfId="0" applyFont="1" applyFill="1" applyBorder="1" applyAlignment="1" applyProtection="1">
      <alignment vertical="center" wrapText="1" shrinkToFit="1"/>
    </xf>
    <xf numFmtId="0" fontId="40" fillId="3" borderId="6" xfId="0" applyFont="1" applyFill="1" applyBorder="1" applyAlignment="1" applyProtection="1">
      <alignment vertical="center" wrapText="1" shrinkToFit="1"/>
    </xf>
    <xf numFmtId="0" fontId="40" fillId="3" borderId="15" xfId="0" applyFont="1" applyFill="1" applyBorder="1" applyAlignment="1" applyProtection="1">
      <alignment vertical="center" shrinkToFit="1"/>
    </xf>
    <xf numFmtId="165" fontId="40" fillId="3" borderId="5" xfId="0" applyNumberFormat="1" applyFont="1" applyFill="1" applyBorder="1" applyAlignment="1" applyProtection="1">
      <alignment vertical="center" shrinkToFit="1"/>
    </xf>
    <xf numFmtId="165" fontId="40" fillId="3" borderId="6" xfId="0" applyNumberFormat="1" applyFont="1" applyFill="1" applyBorder="1" applyAlignment="1" applyProtection="1">
      <alignment vertical="center" shrinkToFit="1"/>
    </xf>
    <xf numFmtId="165" fontId="32" fillId="4" borderId="5" xfId="0" applyNumberFormat="1" applyFont="1" applyFill="1" applyBorder="1" applyAlignment="1" applyProtection="1">
      <alignment horizontal="right" vertical="center" shrinkToFit="1"/>
    </xf>
    <xf numFmtId="165" fontId="40" fillId="4" borderId="5" xfId="0" applyNumberFormat="1" applyFont="1" applyFill="1" applyBorder="1" applyAlignment="1" applyProtection="1">
      <alignment horizontal="right" vertical="center" shrinkToFit="1"/>
    </xf>
    <xf numFmtId="165" fontId="40" fillId="4" borderId="6" xfId="0" applyNumberFormat="1" applyFont="1" applyFill="1" applyBorder="1" applyAlignment="1" applyProtection="1">
      <alignment horizontal="right" vertical="center" shrinkToFit="1"/>
    </xf>
    <xf numFmtId="0" fontId="30" fillId="4" borderId="8" xfId="0" applyFont="1" applyFill="1" applyBorder="1" applyAlignment="1" applyProtection="1">
      <alignment horizontal="justify" vertical="top" wrapText="1"/>
    </xf>
    <xf numFmtId="0" fontId="46" fillId="4" borderId="8" xfId="0" applyFont="1" applyFill="1" applyBorder="1" applyAlignment="1" applyProtection="1">
      <alignment horizontal="justify" vertical="top" wrapText="1"/>
    </xf>
    <xf numFmtId="0" fontId="47" fillId="4" borderId="8" xfId="0" applyFont="1" applyFill="1" applyBorder="1" applyAlignment="1" applyProtection="1">
      <alignment horizontal="justify" vertical="top"/>
    </xf>
    <xf numFmtId="16" fontId="28" fillId="4" borderId="11" xfId="0" quotePrefix="1" applyNumberFormat="1" applyFont="1" applyFill="1" applyBorder="1" applyAlignment="1" applyProtection="1">
      <alignment horizontal="left" vertical="center" wrapText="1"/>
    </xf>
    <xf numFmtId="16" fontId="28" fillId="4" borderId="11" xfId="0" applyNumberFormat="1" applyFont="1" applyFill="1" applyBorder="1" applyAlignment="1" applyProtection="1">
      <alignment horizontal="left" vertical="center" wrapText="1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42" fillId="4" borderId="15" xfId="0" applyFont="1" applyFill="1" applyBorder="1" applyAlignment="1" applyProtection="1">
      <alignment horizontal="right" vertical="center"/>
    </xf>
    <xf numFmtId="0" fontId="15" fillId="4" borderId="15" xfId="0" applyFont="1" applyFill="1" applyBorder="1" applyAlignment="1" applyProtection="1">
      <alignment horizontal="right" vertical="center"/>
    </xf>
    <xf numFmtId="0" fontId="22" fillId="4" borderId="0" xfId="0" applyFont="1" applyFill="1" applyAlignment="1" applyProtection="1">
      <alignment horizontal="center" vertical="top" wrapText="1"/>
    </xf>
    <xf numFmtId="0" fontId="0" fillId="0" borderId="0" xfId="0" applyAlignment="1" applyProtection="1">
      <alignment vertical="top" wrapText="1"/>
    </xf>
    <xf numFmtId="0" fontId="21" fillId="4" borderId="15" xfId="0" applyFont="1" applyFill="1" applyBorder="1" applyAlignment="1" applyProtection="1">
      <alignment horizontal="right" vertical="center"/>
    </xf>
    <xf numFmtId="0" fontId="3" fillId="4" borderId="15" xfId="0" applyFont="1" applyFill="1" applyBorder="1" applyAlignment="1" applyProtection="1">
      <alignment horizontal="right" vertical="center"/>
    </xf>
    <xf numFmtId="16" fontId="38" fillId="4" borderId="0" xfId="0" applyNumberFormat="1" applyFont="1" applyFill="1" applyAlignment="1" applyProtection="1">
      <alignment vertical="center" wrapText="1"/>
    </xf>
    <xf numFmtId="0" fontId="0" fillId="0" borderId="0" xfId="0" applyAlignment="1" applyProtection="1">
      <alignment vertical="center"/>
    </xf>
    <xf numFmtId="10" fontId="21" fillId="4" borderId="15" xfId="0" applyNumberFormat="1" applyFont="1" applyFill="1" applyBorder="1" applyAlignment="1" applyProtection="1">
      <alignment horizontal="right" vertical="center" shrinkToFit="1"/>
    </xf>
    <xf numFmtId="0" fontId="16" fillId="4" borderId="15" xfId="0" applyFont="1" applyFill="1" applyBorder="1" applyAlignment="1" applyProtection="1">
      <alignment horizontal="right" vertical="center" shrinkToFit="1"/>
    </xf>
    <xf numFmtId="49" fontId="21" fillId="4" borderId="4" xfId="0" applyNumberFormat="1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4" borderId="6" xfId="0" applyFont="1" applyFill="1" applyBorder="1" applyAlignment="1" applyProtection="1">
      <alignment vertical="center"/>
    </xf>
    <xf numFmtId="165" fontId="16" fillId="3" borderId="4" xfId="0" applyNumberFormat="1" applyFont="1" applyFill="1" applyBorder="1" applyAlignment="1" applyProtection="1">
      <alignment horizontal="right" vertical="center"/>
      <protection locked="0"/>
    </xf>
    <xf numFmtId="165" fontId="16" fillId="0" borderId="5" xfId="0" applyNumberFormat="1" applyFont="1" applyBorder="1" applyAlignment="1" applyProtection="1">
      <alignment horizontal="right" vertical="center"/>
      <protection locked="0"/>
    </xf>
    <xf numFmtId="165" fontId="16" fillId="0" borderId="6" xfId="0" applyNumberFormat="1" applyFont="1" applyBorder="1" applyAlignment="1" applyProtection="1">
      <alignment horizontal="right" vertical="center"/>
      <protection locked="0"/>
    </xf>
    <xf numFmtId="0" fontId="14" fillId="4" borderId="7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9" xfId="0" applyFont="1" applyFill="1" applyBorder="1" applyAlignment="1" applyProtection="1">
      <alignment vertical="center"/>
    </xf>
    <xf numFmtId="0" fontId="2" fillId="4" borderId="1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2" fillId="4" borderId="13" xfId="0" applyFont="1" applyFill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164" fontId="86" fillId="4" borderId="7" xfId="0" applyNumberFormat="1" applyFont="1" applyFill="1" applyBorder="1" applyAlignment="1" applyProtection="1">
      <alignment horizontal="center" vertical="center" shrinkToFit="1"/>
    </xf>
    <xf numFmtId="0" fontId="87" fillId="0" borderId="8" xfId="0" applyFont="1" applyBorder="1" applyAlignment="1" applyProtection="1">
      <alignment horizontal="center" vertical="center" shrinkToFit="1"/>
    </xf>
    <xf numFmtId="0" fontId="87" fillId="0" borderId="9" xfId="0" applyFont="1" applyBorder="1" applyAlignment="1" applyProtection="1">
      <alignment horizontal="center" vertical="center" shrinkToFit="1"/>
    </xf>
    <xf numFmtId="49" fontId="16" fillId="4" borderId="11" xfId="0" applyNumberFormat="1" applyFont="1" applyFill="1" applyBorder="1" applyAlignment="1" applyProtection="1">
      <alignment horizontal="left" vertical="top" wrapText="1" shrinkToFit="1"/>
    </xf>
    <xf numFmtId="0" fontId="0" fillId="0" borderId="11" xfId="0" applyBorder="1" applyAlignment="1">
      <alignment horizontal="left" vertical="top" wrapText="1" shrinkToFit="1"/>
    </xf>
    <xf numFmtId="0" fontId="0" fillId="0" borderId="12" xfId="0" applyBorder="1" applyAlignment="1">
      <alignment horizontal="left" vertical="top" wrapText="1" shrinkToFit="1"/>
    </xf>
    <xf numFmtId="49" fontId="16" fillId="4" borderId="0" xfId="0" applyNumberFormat="1" applyFont="1" applyFill="1" applyBorder="1" applyAlignment="1" applyProtection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0" fillId="0" borderId="13" xfId="0" applyBorder="1" applyAlignment="1">
      <alignment horizontal="left" vertical="center" wrapText="1" shrinkToFit="1"/>
    </xf>
    <xf numFmtId="49" fontId="16" fillId="4" borderId="7" xfId="0" applyNumberFormat="1" applyFont="1" applyFill="1" applyBorder="1" applyAlignment="1" applyProtection="1">
      <alignment horizontal="left" wrapText="1" shrinkToFit="1"/>
    </xf>
    <xf numFmtId="0" fontId="0" fillId="0" borderId="8" xfId="0" applyBorder="1" applyAlignment="1">
      <alignment horizontal="left" wrapText="1" shrinkToFit="1"/>
    </xf>
    <xf numFmtId="16" fontId="38" fillId="4" borderId="8" xfId="0" applyNumberFormat="1" applyFont="1" applyFill="1" applyBorder="1" applyAlignment="1" applyProtection="1">
      <alignment horizontal="left" vertical="center" wrapText="1"/>
    </xf>
    <xf numFmtId="49" fontId="16" fillId="4" borderId="23" xfId="0" applyNumberFormat="1" applyFont="1" applyFill="1" applyBorder="1" applyAlignment="1" applyProtection="1">
      <alignment vertical="center" wrapText="1"/>
    </xf>
    <xf numFmtId="0" fontId="16" fillId="4" borderId="24" xfId="0" applyFont="1" applyFill="1" applyBorder="1" applyAlignment="1" applyProtection="1">
      <alignment vertical="center" wrapText="1"/>
    </xf>
    <xf numFmtId="0" fontId="16" fillId="4" borderId="25" xfId="0" applyFont="1" applyFill="1" applyBorder="1" applyAlignment="1" applyProtection="1">
      <alignment vertical="center" wrapText="1"/>
    </xf>
    <xf numFmtId="0" fontId="16" fillId="0" borderId="5" xfId="0" applyFont="1" applyBorder="1" applyAlignment="1" applyProtection="1">
      <alignment vertical="center" wrapText="1"/>
    </xf>
    <xf numFmtId="165" fontId="83" fillId="2" borderId="7" xfId="0" applyNumberFormat="1" applyFont="1" applyFill="1" applyBorder="1" applyAlignment="1" applyProtection="1">
      <alignment wrapText="1"/>
    </xf>
    <xf numFmtId="0" fontId="84" fillId="0" borderId="8" xfId="0" applyFont="1" applyBorder="1" applyAlignment="1" applyProtection="1"/>
    <xf numFmtId="0" fontId="84" fillId="0" borderId="9" xfId="0" applyFont="1" applyBorder="1" applyAlignment="1" applyProtection="1"/>
    <xf numFmtId="0" fontId="84" fillId="0" borderId="14" xfId="0" applyFont="1" applyBorder="1" applyAlignment="1" applyProtection="1"/>
    <xf numFmtId="0" fontId="84" fillId="0" borderId="0" xfId="0" applyFont="1" applyBorder="1" applyAlignment="1" applyProtection="1"/>
    <xf numFmtId="0" fontId="84" fillId="0" borderId="13" xfId="0" applyFont="1" applyBorder="1" applyAlignment="1" applyProtection="1"/>
    <xf numFmtId="0" fontId="84" fillId="0" borderId="10" xfId="0" applyFont="1" applyBorder="1" applyAlignment="1" applyProtection="1"/>
    <xf numFmtId="0" fontId="84" fillId="0" borderId="11" xfId="0" applyFont="1" applyBorder="1" applyAlignment="1" applyProtection="1"/>
    <xf numFmtId="0" fontId="84" fillId="0" borderId="12" xfId="0" applyFont="1" applyBorder="1" applyAlignment="1" applyProtection="1"/>
    <xf numFmtId="165" fontId="16" fillId="4" borderId="4" xfId="0" applyNumberFormat="1" applyFont="1" applyFill="1" applyBorder="1" applyAlignment="1" applyProtection="1">
      <alignment horizontal="right" vertical="center"/>
    </xf>
    <xf numFmtId="165" fontId="16" fillId="4" borderId="5" xfId="0" applyNumberFormat="1" applyFont="1" applyFill="1" applyBorder="1" applyAlignment="1" applyProtection="1">
      <alignment horizontal="right" vertical="center"/>
    </xf>
    <xf numFmtId="165" fontId="16" fillId="4" borderId="6" xfId="0" applyNumberFormat="1" applyFont="1" applyFill="1" applyBorder="1" applyAlignment="1" applyProtection="1">
      <alignment horizontal="right" vertical="center"/>
    </xf>
    <xf numFmtId="167" fontId="21" fillId="4" borderId="4" xfId="0" applyNumberFormat="1" applyFont="1" applyFill="1" applyBorder="1" applyAlignment="1" applyProtection="1">
      <alignment horizontal="right" vertical="center" shrinkToFit="1"/>
    </xf>
    <xf numFmtId="167" fontId="21" fillId="4" borderId="5" xfId="0" applyNumberFormat="1" applyFont="1" applyFill="1" applyBorder="1" applyAlignment="1" applyProtection="1">
      <alignment horizontal="right" vertical="center" shrinkToFit="1"/>
    </xf>
    <xf numFmtId="167" fontId="21" fillId="4" borderId="6" xfId="0" applyNumberFormat="1" applyFont="1" applyFill="1" applyBorder="1" applyAlignment="1" applyProtection="1">
      <alignment horizontal="right" vertical="center" shrinkToFit="1"/>
    </xf>
    <xf numFmtId="49" fontId="40" fillId="4" borderId="4" xfId="0" applyNumberFormat="1" applyFont="1" applyFill="1" applyBorder="1" applyAlignment="1" applyProtection="1">
      <alignment vertical="center"/>
    </xf>
    <xf numFmtId="0" fontId="40" fillId="4" borderId="5" xfId="0" applyFont="1" applyFill="1" applyBorder="1" applyAlignment="1" applyProtection="1">
      <alignment vertical="center"/>
    </xf>
    <xf numFmtId="0" fontId="40" fillId="4" borderId="6" xfId="0" applyFont="1" applyFill="1" applyBorder="1" applyAlignment="1" applyProtection="1">
      <alignment vertical="center"/>
    </xf>
    <xf numFmtId="165" fontId="40" fillId="3" borderId="4" xfId="0" applyNumberFormat="1" applyFont="1" applyFill="1" applyBorder="1" applyAlignment="1" applyProtection="1">
      <alignment horizontal="right" vertical="center"/>
    </xf>
    <xf numFmtId="165" fontId="40" fillId="0" borderId="5" xfId="0" applyNumberFormat="1" applyFont="1" applyBorder="1" applyAlignment="1" applyProtection="1">
      <alignment horizontal="right" vertical="center"/>
    </xf>
    <xf numFmtId="165" fontId="40" fillId="0" borderId="6" xfId="0" applyNumberFormat="1" applyFont="1" applyBorder="1" applyAlignment="1" applyProtection="1">
      <alignment horizontal="right" vertical="center"/>
    </xf>
    <xf numFmtId="10" fontId="32" fillId="4" borderId="4" xfId="0" applyNumberFormat="1" applyFont="1" applyFill="1" applyBorder="1" applyAlignment="1" applyProtection="1">
      <alignment vertical="center" shrinkToFit="1"/>
    </xf>
    <xf numFmtId="10" fontId="32" fillId="4" borderId="5" xfId="0" applyNumberFormat="1" applyFont="1" applyFill="1" applyBorder="1" applyAlignment="1" applyProtection="1">
      <alignment vertical="center" shrinkToFit="1"/>
    </xf>
    <xf numFmtId="10" fontId="32" fillId="4" borderId="6" xfId="0" applyNumberFormat="1" applyFont="1" applyFill="1" applyBorder="1" applyAlignment="1" applyProtection="1">
      <alignment vertical="center" shrinkToFit="1"/>
    </xf>
    <xf numFmtId="49" fontId="16" fillId="4" borderId="10" xfId="0" applyNumberFormat="1" applyFont="1" applyFill="1" applyBorder="1" applyAlignment="1" applyProtection="1">
      <alignment horizontal="left" vertical="top" wrapText="1" shrinkToFit="1"/>
    </xf>
    <xf numFmtId="0" fontId="16" fillId="4" borderId="10" xfId="0" applyFont="1" applyFill="1" applyBorder="1" applyAlignment="1" applyProtection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6" fillId="4" borderId="7" xfId="0" applyFont="1" applyFill="1" applyBorder="1" applyAlignment="1" applyProtection="1">
      <alignment vertical="center" wrapText="1"/>
    </xf>
    <xf numFmtId="0" fontId="2" fillId="4" borderId="49" xfId="0" applyFont="1" applyFill="1" applyBorder="1" applyAlignment="1" applyProtection="1">
      <alignment vertical="top" wrapText="1"/>
    </xf>
    <xf numFmtId="0" fontId="2" fillId="4" borderId="50" xfId="0" applyFont="1" applyFill="1" applyBorder="1" applyAlignment="1" applyProtection="1">
      <alignment vertical="top" wrapText="1"/>
    </xf>
    <xf numFmtId="0" fontId="2" fillId="4" borderId="51" xfId="0" applyFont="1" applyFill="1" applyBorder="1" applyAlignment="1" applyProtection="1">
      <alignment vertical="top" wrapText="1"/>
    </xf>
    <xf numFmtId="164" fontId="33" fillId="4" borderId="10" xfId="0" applyNumberFormat="1" applyFont="1" applyFill="1" applyBorder="1" applyAlignment="1" applyProtection="1">
      <alignment horizontal="center" vertical="center" shrinkToFit="1"/>
    </xf>
    <xf numFmtId="0" fontId="50" fillId="0" borderId="11" xfId="0" applyFont="1" applyBorder="1" applyAlignment="1" applyProtection="1">
      <alignment horizontal="center" vertical="center" shrinkToFit="1"/>
    </xf>
    <xf numFmtId="0" fontId="50" fillId="0" borderId="12" xfId="0" applyFont="1" applyBorder="1" applyAlignment="1" applyProtection="1">
      <alignment horizontal="center" vertical="center" shrinkToFit="1"/>
    </xf>
    <xf numFmtId="165" fontId="16" fillId="3" borderId="4" xfId="0" applyNumberFormat="1" applyFont="1" applyFill="1" applyBorder="1" applyAlignment="1" applyProtection="1">
      <alignment horizontal="right" vertical="center" wrapText="1" shrinkToFit="1"/>
      <protection locked="0"/>
    </xf>
    <xf numFmtId="165" fontId="16" fillId="3" borderId="5" xfId="0" applyNumberFormat="1" applyFont="1" applyFill="1" applyBorder="1" applyAlignment="1" applyProtection="1">
      <alignment horizontal="right" vertical="center" wrapText="1" shrinkToFit="1"/>
      <protection locked="0"/>
    </xf>
    <xf numFmtId="165" fontId="16" fillId="3" borderId="6" xfId="0" applyNumberFormat="1" applyFont="1" applyFill="1" applyBorder="1" applyAlignment="1" applyProtection="1">
      <alignment horizontal="right" vertical="center" wrapText="1" shrinkToFit="1"/>
      <protection locked="0"/>
    </xf>
    <xf numFmtId="167" fontId="21" fillId="4" borderId="15" xfId="0" applyNumberFormat="1" applyFont="1" applyFill="1" applyBorder="1" applyAlignment="1" applyProtection="1">
      <alignment horizontal="right" vertical="center" shrinkToFit="1"/>
    </xf>
    <xf numFmtId="167" fontId="16" fillId="4" borderId="15" xfId="0" applyNumberFormat="1" applyFont="1" applyFill="1" applyBorder="1" applyAlignment="1" applyProtection="1">
      <alignment horizontal="right" vertical="center" shrinkToFit="1"/>
    </xf>
    <xf numFmtId="0" fontId="40" fillId="4" borderId="4" xfId="0" applyFont="1" applyFill="1" applyBorder="1" applyAlignment="1" applyProtection="1">
      <alignment vertical="center" wrapText="1"/>
    </xf>
    <xf numFmtId="0" fontId="40" fillId="4" borderId="5" xfId="0" applyFont="1" applyFill="1" applyBorder="1" applyAlignment="1" applyProtection="1">
      <alignment vertical="center" wrapText="1"/>
    </xf>
    <xf numFmtId="0" fontId="40" fillId="4" borderId="6" xfId="0" applyFont="1" applyFill="1" applyBorder="1" applyAlignment="1" applyProtection="1">
      <alignment vertical="center" wrapText="1"/>
    </xf>
    <xf numFmtId="0" fontId="20" fillId="0" borderId="0" xfId="0" applyFont="1" applyFill="1" applyBorder="1" applyAlignment="1" applyProtection="1">
      <alignment vertical="center" shrinkToFit="1"/>
    </xf>
    <xf numFmtId="165" fontId="21" fillId="0" borderId="0" xfId="0" applyNumberFormat="1" applyFont="1" applyFill="1" applyBorder="1" applyAlignment="1" applyProtection="1">
      <alignment vertical="center" shrinkToFit="1"/>
    </xf>
    <xf numFmtId="165" fontId="21" fillId="4" borderId="5" xfId="0" applyNumberFormat="1" applyFont="1" applyFill="1" applyBorder="1" applyAlignment="1" applyProtection="1">
      <alignment horizontal="right" vertical="center" shrinkToFit="1"/>
    </xf>
    <xf numFmtId="165" fontId="16" fillId="4" borderId="5" xfId="0" applyNumberFormat="1" applyFont="1" applyFill="1" applyBorder="1" applyAlignment="1" applyProtection="1">
      <alignment horizontal="right" vertical="center" shrinkToFit="1"/>
    </xf>
    <xf numFmtId="165" fontId="16" fillId="4" borderId="6" xfId="0" applyNumberFormat="1" applyFont="1" applyFill="1" applyBorder="1" applyAlignment="1" applyProtection="1">
      <alignment horizontal="right" vertical="center" shrinkToFit="1"/>
    </xf>
    <xf numFmtId="49" fontId="21" fillId="4" borderId="4" xfId="0" applyNumberFormat="1" applyFont="1" applyFill="1" applyBorder="1" applyAlignment="1" applyProtection="1">
      <alignment vertical="center" wrapText="1" shrinkToFit="1"/>
    </xf>
    <xf numFmtId="49" fontId="16" fillId="4" borderId="5" xfId="0" applyNumberFormat="1" applyFont="1" applyFill="1" applyBorder="1" applyAlignment="1" applyProtection="1">
      <alignment vertical="center" wrapText="1" shrinkToFit="1"/>
    </xf>
    <xf numFmtId="49" fontId="16" fillId="4" borderId="6" xfId="0" applyNumberFormat="1" applyFont="1" applyFill="1" applyBorder="1" applyAlignment="1" applyProtection="1">
      <alignment vertical="center" wrapText="1" shrinkToFit="1"/>
    </xf>
    <xf numFmtId="165" fontId="21" fillId="4" borderId="5" xfId="0" applyNumberFormat="1" applyFont="1" applyFill="1" applyBorder="1" applyAlignment="1" applyProtection="1">
      <alignment vertical="center" shrinkToFit="1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16" fillId="4" borderId="15" xfId="0" applyFont="1" applyFill="1" applyBorder="1" applyAlignment="1" applyProtection="1">
      <alignment vertical="center" shrinkToFit="1"/>
    </xf>
    <xf numFmtId="165" fontId="21" fillId="3" borderId="5" xfId="0" applyNumberFormat="1" applyFont="1" applyFill="1" applyBorder="1" applyAlignment="1" applyProtection="1">
      <alignment horizontal="right" vertical="center" shrinkToFit="1"/>
    </xf>
    <xf numFmtId="165" fontId="16" fillId="3" borderId="5" xfId="0" applyNumberFormat="1" applyFont="1" applyFill="1" applyBorder="1" applyAlignment="1" applyProtection="1">
      <alignment horizontal="right" vertical="center" shrinkToFit="1"/>
    </xf>
    <xf numFmtId="165" fontId="16" fillId="3" borderId="6" xfId="0" applyNumberFormat="1" applyFont="1" applyFill="1" applyBorder="1" applyAlignment="1" applyProtection="1">
      <alignment horizontal="right" vertical="center" shrinkToFit="1"/>
    </xf>
    <xf numFmtId="49" fontId="21" fillId="3" borderId="4" xfId="0" applyNumberFormat="1" applyFont="1" applyFill="1" applyBorder="1" applyAlignment="1" applyProtection="1">
      <alignment vertical="center" wrapText="1" shrinkToFit="1"/>
    </xf>
    <xf numFmtId="49" fontId="16" fillId="3" borderId="5" xfId="0" applyNumberFormat="1" applyFont="1" applyFill="1" applyBorder="1" applyAlignment="1" applyProtection="1">
      <alignment vertical="center" wrapText="1" shrinkToFit="1"/>
    </xf>
    <xf numFmtId="49" fontId="16" fillId="3" borderId="6" xfId="0" applyNumberFormat="1" applyFont="1" applyFill="1" applyBorder="1" applyAlignment="1" applyProtection="1">
      <alignment vertical="center" wrapText="1" shrinkToFit="1"/>
    </xf>
    <xf numFmtId="0" fontId="33" fillId="4" borderId="5" xfId="0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165" fontId="35" fillId="4" borderId="4" xfId="0" applyNumberFormat="1" applyFont="1" applyFill="1" applyBorder="1" applyAlignment="1" applyProtection="1">
      <alignment vertical="center" shrinkToFit="1"/>
    </xf>
    <xf numFmtId="165" fontId="35" fillId="4" borderId="5" xfId="0" applyNumberFormat="1" applyFont="1" applyFill="1" applyBorder="1" applyAlignment="1" applyProtection="1">
      <alignment vertical="center" shrinkToFit="1"/>
    </xf>
    <xf numFmtId="165" fontId="35" fillId="4" borderId="6" xfId="0" applyNumberFormat="1" applyFont="1" applyFill="1" applyBorder="1" applyAlignment="1" applyProtection="1">
      <alignment vertical="center" shrinkToFit="1"/>
    </xf>
    <xf numFmtId="164" fontId="45" fillId="4" borderId="5" xfId="0" applyNumberFormat="1" applyFont="1" applyFill="1" applyBorder="1" applyAlignment="1" applyProtection="1">
      <alignment vertical="center" shrinkToFit="1"/>
    </xf>
    <xf numFmtId="0" fontId="40" fillId="4" borderId="5" xfId="0" applyFont="1" applyFill="1" applyBorder="1" applyAlignment="1" applyProtection="1">
      <alignment vertical="center" shrinkToFit="1"/>
    </xf>
    <xf numFmtId="165" fontId="39" fillId="4" borderId="4" xfId="0" applyNumberFormat="1" applyFont="1" applyFill="1" applyBorder="1" applyAlignment="1" applyProtection="1">
      <alignment vertical="center" shrinkToFit="1"/>
    </xf>
    <xf numFmtId="165" fontId="39" fillId="4" borderId="5" xfId="0" applyNumberFormat="1" applyFont="1" applyFill="1" applyBorder="1" applyAlignment="1" applyProtection="1">
      <alignment vertical="center" shrinkToFit="1"/>
    </xf>
    <xf numFmtId="165" fontId="39" fillId="4" borderId="6" xfId="0" applyNumberFormat="1" applyFont="1" applyFill="1" applyBorder="1" applyAlignment="1" applyProtection="1">
      <alignment vertical="center" shrinkToFit="1"/>
    </xf>
    <xf numFmtId="0" fontId="3" fillId="3" borderId="1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49" fontId="16" fillId="3" borderId="4" xfId="0" applyNumberFormat="1" applyFont="1" applyFill="1" applyBorder="1" applyAlignment="1" applyProtection="1">
      <alignment vertical="center" wrapText="1" shrinkToFit="1"/>
      <protection locked="0"/>
    </xf>
    <xf numFmtId="49" fontId="16" fillId="3" borderId="5" xfId="0" applyNumberFormat="1" applyFont="1" applyFill="1" applyBorder="1" applyAlignment="1" applyProtection="1">
      <alignment vertical="center" wrapText="1" shrinkToFit="1"/>
      <protection locked="0"/>
    </xf>
    <xf numFmtId="49" fontId="16" fillId="3" borderId="6" xfId="0" applyNumberFormat="1" applyFont="1" applyFill="1" applyBorder="1" applyAlignment="1" applyProtection="1">
      <alignment vertical="center" wrapText="1" shrinkToFit="1"/>
      <protection locked="0"/>
    </xf>
    <xf numFmtId="165" fontId="21" fillId="3" borderId="5" xfId="0" applyNumberFormat="1" applyFont="1" applyFill="1" applyBorder="1" applyAlignment="1" applyProtection="1">
      <alignment vertical="center" shrinkToFit="1"/>
      <protection locked="0"/>
    </xf>
    <xf numFmtId="0" fontId="16" fillId="3" borderId="5" xfId="0" applyFont="1" applyFill="1" applyBorder="1" applyAlignment="1" applyProtection="1">
      <alignment vertical="center" shrinkToFit="1"/>
      <protection locked="0"/>
    </xf>
    <xf numFmtId="0" fontId="16" fillId="3" borderId="6" xfId="0" applyFont="1" applyFill="1" applyBorder="1" applyAlignment="1" applyProtection="1">
      <alignment vertical="center" shrinkToFit="1"/>
      <protection locked="0"/>
    </xf>
    <xf numFmtId="0" fontId="16" fillId="4" borderId="15" xfId="0" applyFont="1" applyFill="1" applyBorder="1" applyAlignment="1" applyProtection="1">
      <alignment horizontal="center" vertical="center" shrinkToFit="1"/>
    </xf>
    <xf numFmtId="0" fontId="20" fillId="4" borderId="5" xfId="0" applyFont="1" applyFill="1" applyBorder="1" applyAlignment="1" applyProtection="1">
      <alignment vertical="center"/>
    </xf>
    <xf numFmtId="0" fontId="40" fillId="4" borderId="15" xfId="0" applyFont="1" applyFill="1" applyBorder="1" applyAlignment="1" applyProtection="1">
      <alignment horizontal="center" vertical="center" wrapText="1"/>
    </xf>
    <xf numFmtId="0" fontId="40" fillId="4" borderId="15" xfId="0" applyFont="1" applyFill="1" applyBorder="1" applyAlignment="1" applyProtection="1">
      <alignment vertical="center" wrapText="1"/>
    </xf>
    <xf numFmtId="0" fontId="40" fillId="4" borderId="5" xfId="0" applyFont="1" applyFill="1" applyBorder="1" applyAlignment="1" applyProtection="1">
      <alignment horizontal="center" vertical="center" wrapText="1"/>
    </xf>
    <xf numFmtId="0" fontId="32" fillId="4" borderId="5" xfId="0" applyFont="1" applyFill="1" applyBorder="1" applyAlignment="1" applyProtection="1">
      <alignment horizontal="center" vertical="center" wrapText="1"/>
    </xf>
    <xf numFmtId="0" fontId="40" fillId="4" borderId="6" xfId="0" applyFont="1" applyFill="1" applyBorder="1" applyAlignment="1" applyProtection="1">
      <alignment horizontal="center" vertical="center" wrapText="1"/>
    </xf>
    <xf numFmtId="165" fontId="32" fillId="3" borderId="5" xfId="0" applyNumberFormat="1" applyFont="1" applyFill="1" applyBorder="1" applyAlignment="1" applyProtection="1">
      <alignment vertical="center" shrinkToFit="1"/>
    </xf>
    <xf numFmtId="0" fontId="40" fillId="3" borderId="5" xfId="0" applyFont="1" applyFill="1" applyBorder="1" applyAlignment="1" applyProtection="1">
      <alignment vertical="center" shrinkToFit="1"/>
    </xf>
    <xf numFmtId="0" fontId="40" fillId="3" borderId="6" xfId="0" applyFont="1" applyFill="1" applyBorder="1" applyAlignment="1" applyProtection="1">
      <alignment vertical="center" shrinkToFit="1"/>
    </xf>
    <xf numFmtId="49" fontId="16" fillId="4" borderId="4" xfId="0" applyNumberFormat="1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horizontal="center" vertical="center" shrinkToFit="1"/>
    </xf>
    <xf numFmtId="49" fontId="3" fillId="3" borderId="15" xfId="0" applyNumberFormat="1" applyFont="1" applyFill="1" applyBorder="1" applyAlignment="1" applyProtection="1">
      <alignment horizontal="center" vertical="center" wrapText="1"/>
    </xf>
    <xf numFmtId="49" fontId="16" fillId="3" borderId="44" xfId="0" applyNumberFormat="1" applyFont="1" applyFill="1" applyBorder="1" applyAlignment="1" applyProtection="1">
      <alignment vertical="center"/>
    </xf>
    <xf numFmtId="49" fontId="20" fillId="3" borderId="44" xfId="0" applyNumberFormat="1" applyFont="1" applyFill="1" applyBorder="1" applyAlignment="1" applyProtection="1">
      <alignment vertical="center"/>
    </xf>
    <xf numFmtId="49" fontId="20" fillId="3" borderId="45" xfId="0" applyNumberFormat="1" applyFont="1" applyFill="1" applyBorder="1" applyAlignment="1" applyProtection="1">
      <alignment vertical="center"/>
    </xf>
    <xf numFmtId="0" fontId="16" fillId="4" borderId="20" xfId="0" applyFont="1" applyFill="1" applyBorder="1" applyAlignment="1" applyProtection="1">
      <alignment horizontal="left" vertical="center" indent="1"/>
    </xf>
    <xf numFmtId="0" fontId="20" fillId="0" borderId="21" xfId="0" applyFont="1" applyBorder="1" applyAlignment="1" applyProtection="1">
      <alignment horizontal="left" vertical="center" indent="1"/>
    </xf>
    <xf numFmtId="166" fontId="16" fillId="3" borderId="21" xfId="0" applyNumberFormat="1" applyFont="1" applyFill="1" applyBorder="1" applyAlignment="1" applyProtection="1">
      <alignment horizontal="left" vertical="center"/>
    </xf>
    <xf numFmtId="166" fontId="20" fillId="3" borderId="21" xfId="0" applyNumberFormat="1" applyFont="1" applyFill="1" applyBorder="1" applyAlignment="1" applyProtection="1">
      <alignment horizontal="left" vertical="center"/>
    </xf>
    <xf numFmtId="0" fontId="16" fillId="4" borderId="21" xfId="0" applyFont="1" applyFill="1" applyBorder="1" applyAlignment="1" applyProtection="1">
      <alignment horizontal="left" vertical="center" indent="1"/>
    </xf>
    <xf numFmtId="49" fontId="16" fillId="3" borderId="21" xfId="0" applyNumberFormat="1" applyFont="1" applyFill="1" applyBorder="1" applyAlignment="1" applyProtection="1">
      <alignment vertical="center"/>
    </xf>
    <xf numFmtId="49" fontId="20" fillId="3" borderId="21" xfId="0" applyNumberFormat="1" applyFont="1" applyFill="1" applyBorder="1" applyAlignment="1" applyProtection="1">
      <alignment vertical="center"/>
    </xf>
    <xf numFmtId="49" fontId="20" fillId="3" borderId="22" xfId="0" applyNumberFormat="1" applyFont="1" applyFill="1" applyBorder="1" applyAlignment="1" applyProtection="1">
      <alignment vertical="center"/>
    </xf>
    <xf numFmtId="49" fontId="16" fillId="4" borderId="21" xfId="0" applyNumberFormat="1" applyFont="1" applyFill="1" applyBorder="1" applyAlignment="1" applyProtection="1">
      <alignment vertical="center"/>
      <protection locked="0"/>
    </xf>
    <xf numFmtId="49" fontId="20" fillId="4" borderId="21" xfId="0" applyNumberFormat="1" applyFont="1" applyFill="1" applyBorder="1" applyAlignment="1" applyProtection="1">
      <alignment vertical="center"/>
      <protection locked="0"/>
    </xf>
    <xf numFmtId="49" fontId="20" fillId="4" borderId="22" xfId="0" applyNumberFormat="1" applyFont="1" applyFill="1" applyBorder="1" applyAlignment="1" applyProtection="1">
      <alignment vertical="center"/>
      <protection locked="0"/>
    </xf>
    <xf numFmtId="0" fontId="16" fillId="4" borderId="30" xfId="0" applyFont="1" applyFill="1" applyBorder="1" applyAlignment="1" applyProtection="1">
      <alignment horizontal="left" vertical="center"/>
    </xf>
    <xf numFmtId="0" fontId="16" fillId="4" borderId="31" xfId="0" applyFont="1" applyFill="1" applyBorder="1" applyAlignment="1" applyProtection="1">
      <alignment horizontal="left" vertical="center"/>
    </xf>
    <xf numFmtId="0" fontId="16" fillId="4" borderId="32" xfId="0" applyFont="1" applyFill="1" applyBorder="1" applyAlignment="1" applyProtection="1">
      <alignment horizontal="left" vertical="center"/>
    </xf>
    <xf numFmtId="0" fontId="16" fillId="4" borderId="31" xfId="0" applyNumberFormat="1" applyFont="1" applyFill="1" applyBorder="1" applyAlignment="1" applyProtection="1">
      <alignment horizontal="left" vertical="center"/>
    </xf>
    <xf numFmtId="0" fontId="16" fillId="4" borderId="39" xfId="0" applyNumberFormat="1" applyFont="1" applyFill="1" applyBorder="1" applyAlignment="1" applyProtection="1">
      <alignment horizontal="left" vertical="center"/>
    </xf>
    <xf numFmtId="0" fontId="42" fillId="4" borderId="26" xfId="0" applyFont="1" applyFill="1" applyBorder="1" applyAlignment="1" applyProtection="1">
      <alignment horizontal="center" vertical="center"/>
    </xf>
    <xf numFmtId="0" fontId="42" fillId="4" borderId="27" xfId="0" applyFont="1" applyFill="1" applyBorder="1" applyAlignment="1" applyProtection="1">
      <alignment horizontal="center" vertical="center"/>
    </xf>
    <xf numFmtId="0" fontId="42" fillId="4" borderId="28" xfId="0" applyFont="1" applyFill="1" applyBorder="1" applyAlignment="1" applyProtection="1">
      <alignment horizontal="center" vertical="center"/>
    </xf>
    <xf numFmtId="0" fontId="42" fillId="4" borderId="14" xfId="0" applyFont="1" applyFill="1" applyBorder="1" applyAlignment="1" applyProtection="1">
      <alignment horizontal="center" vertical="center"/>
    </xf>
    <xf numFmtId="0" fontId="42" fillId="4" borderId="0" xfId="0" applyFont="1" applyFill="1" applyBorder="1" applyAlignment="1" applyProtection="1">
      <alignment horizontal="center" vertical="center"/>
    </xf>
    <xf numFmtId="0" fontId="42" fillId="4" borderId="33" xfId="0" applyFont="1" applyFill="1" applyBorder="1" applyAlignment="1" applyProtection="1">
      <alignment horizontal="center" vertical="center"/>
    </xf>
    <xf numFmtId="0" fontId="42" fillId="4" borderId="36" xfId="0" applyFont="1" applyFill="1" applyBorder="1" applyAlignment="1" applyProtection="1">
      <alignment horizontal="center" vertical="center"/>
    </xf>
    <xf numFmtId="0" fontId="42" fillId="4" borderId="37" xfId="0" applyFont="1" applyFill="1" applyBorder="1" applyAlignment="1" applyProtection="1">
      <alignment horizontal="center" vertical="center"/>
    </xf>
    <xf numFmtId="0" fontId="42" fillId="4" borderId="38" xfId="0" applyFont="1" applyFill="1" applyBorder="1" applyAlignment="1" applyProtection="1">
      <alignment horizontal="center" vertical="center"/>
    </xf>
    <xf numFmtId="0" fontId="21" fillId="3" borderId="15" xfId="0" applyFont="1" applyFill="1" applyBorder="1" applyAlignment="1" applyProtection="1">
      <alignment horizontal="center" vertical="center" shrinkToFit="1"/>
    </xf>
    <xf numFmtId="49" fontId="21" fillId="3" borderId="15" xfId="0" applyNumberFormat="1" applyFont="1" applyFill="1" applyBorder="1" applyAlignment="1" applyProtection="1">
      <alignment horizontal="center" vertical="center" shrinkToFit="1"/>
    </xf>
    <xf numFmtId="49" fontId="20" fillId="3" borderId="31" xfId="0" applyNumberFormat="1" applyFont="1" applyFill="1" applyBorder="1" applyAlignment="1" applyProtection="1">
      <alignment horizontal="left" vertical="center"/>
      <protection locked="0"/>
    </xf>
    <xf numFmtId="49" fontId="20" fillId="3" borderId="39" xfId="0" applyNumberFormat="1" applyFont="1" applyFill="1" applyBorder="1" applyAlignment="1" applyProtection="1">
      <alignment horizontal="left" vertical="center"/>
      <protection locked="0"/>
    </xf>
    <xf numFmtId="49" fontId="20" fillId="3" borderId="31" xfId="0" applyNumberFormat="1" applyFont="1" applyFill="1" applyBorder="1" applyAlignment="1" applyProtection="1">
      <alignment horizontal="left" vertical="center"/>
    </xf>
    <xf numFmtId="49" fontId="20" fillId="3" borderId="39" xfId="0" applyNumberFormat="1" applyFont="1" applyFill="1" applyBorder="1" applyAlignment="1" applyProtection="1">
      <alignment horizontal="left" vertical="center"/>
    </xf>
    <xf numFmtId="0" fontId="42" fillId="4" borderId="10" xfId="0" applyFont="1" applyFill="1" applyBorder="1" applyAlignment="1" applyProtection="1">
      <alignment horizontal="center" vertical="center"/>
    </xf>
    <xf numFmtId="0" fontId="42" fillId="4" borderId="11" xfId="0" applyFont="1" applyFill="1" applyBorder="1" applyAlignment="1" applyProtection="1">
      <alignment horizontal="center" vertical="center"/>
    </xf>
    <xf numFmtId="0" fontId="42" fillId="4" borderId="42" xfId="0" applyFont="1" applyFill="1" applyBorder="1" applyAlignment="1" applyProtection="1">
      <alignment horizontal="center" vertical="center"/>
    </xf>
    <xf numFmtId="0" fontId="16" fillId="4" borderId="4" xfId="0" applyFont="1" applyFill="1" applyBorder="1" applyAlignment="1" applyProtection="1">
      <alignment horizontal="left" vertical="center" wrapText="1"/>
    </xf>
    <xf numFmtId="0" fontId="16" fillId="4" borderId="5" xfId="0" applyFont="1" applyFill="1" applyBorder="1" applyAlignment="1" applyProtection="1">
      <alignment horizontal="left" vertical="center" wrapText="1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35" fillId="4" borderId="7" xfId="0" applyFont="1" applyFill="1" applyBorder="1" applyAlignment="1" applyProtection="1">
      <alignment vertical="center"/>
    </xf>
    <xf numFmtId="0" fontId="20" fillId="0" borderId="8" xfId="0" applyFont="1" applyBorder="1" applyAlignment="1" applyProtection="1"/>
    <xf numFmtId="0" fontId="20" fillId="0" borderId="9" xfId="0" applyFont="1" applyBorder="1" applyAlignment="1" applyProtection="1"/>
    <xf numFmtId="0" fontId="20" fillId="4" borderId="5" xfId="0" applyFont="1" applyFill="1" applyBorder="1" applyAlignment="1" applyProtection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3" borderId="5" xfId="0" applyFont="1" applyFill="1" applyBorder="1" applyAlignment="1" applyProtection="1">
      <alignment vertical="center"/>
      <protection locked="0"/>
    </xf>
    <xf numFmtId="0" fontId="20" fillId="3" borderId="6" xfId="0" applyFont="1" applyFill="1" applyBorder="1" applyAlignment="1" applyProtection="1">
      <alignment vertical="center"/>
      <protection locked="0"/>
    </xf>
    <xf numFmtId="0" fontId="28" fillId="4" borderId="14" xfId="0" applyFont="1" applyFill="1" applyBorder="1" applyAlignment="1" applyProtection="1">
      <alignment horizontal="justify" vertical="center" wrapText="1"/>
    </xf>
    <xf numFmtId="0" fontId="29" fillId="4" borderId="8" xfId="0" applyFont="1" applyFill="1" applyBorder="1" applyAlignment="1" applyProtection="1">
      <alignment horizontal="justify" vertical="center" wrapText="1"/>
    </xf>
    <xf numFmtId="0" fontId="29" fillId="4" borderId="13" xfId="0" applyFont="1" applyFill="1" applyBorder="1" applyAlignment="1" applyProtection="1">
      <alignment horizontal="justify" vertical="center" wrapText="1"/>
    </xf>
    <xf numFmtId="0" fontId="16" fillId="4" borderId="40" xfId="0" applyFont="1" applyFill="1" applyBorder="1" applyAlignment="1" applyProtection="1">
      <alignment horizontal="center" vertical="center"/>
    </xf>
    <xf numFmtId="0" fontId="16" fillId="4" borderId="15" xfId="0" applyFont="1" applyFill="1" applyBorder="1" applyAlignment="1" applyProtection="1">
      <alignment horizontal="center" vertical="center" wrapText="1"/>
    </xf>
    <xf numFmtId="0" fontId="21" fillId="3" borderId="15" xfId="0" applyFont="1" applyFill="1" applyBorder="1" applyAlignment="1" applyProtection="1">
      <alignment horizontal="center" vertical="center" shrinkToFit="1"/>
      <protection locked="0"/>
    </xf>
    <xf numFmtId="0" fontId="30" fillId="4" borderId="0" xfId="0" applyFont="1" applyFill="1" applyAlignment="1" applyProtection="1">
      <alignment horizontal="left" vertical="top" wrapText="1"/>
    </xf>
    <xf numFmtId="0" fontId="42" fillId="4" borderId="0" xfId="0" applyFont="1" applyFill="1" applyAlignment="1" applyProtection="1">
      <alignment horizontal="left" vertical="top" wrapText="1"/>
    </xf>
    <xf numFmtId="0" fontId="16" fillId="4" borderId="4" xfId="0" applyFont="1" applyFill="1" applyBorder="1" applyAlignment="1" applyProtection="1">
      <alignment horizontal="left" vertical="center"/>
    </xf>
    <xf numFmtId="0" fontId="16" fillId="4" borderId="5" xfId="0" applyFont="1" applyFill="1" applyBorder="1" applyAlignment="1" applyProtection="1">
      <alignment horizontal="left" vertical="center"/>
    </xf>
    <xf numFmtId="0" fontId="16" fillId="4" borderId="6" xfId="0" applyFont="1" applyFill="1" applyBorder="1" applyAlignment="1" applyProtection="1">
      <alignment horizontal="left" vertical="center"/>
    </xf>
    <xf numFmtId="49" fontId="16" fillId="3" borderId="4" xfId="0" applyNumberFormat="1" applyFont="1" applyFill="1" applyBorder="1" applyAlignment="1" applyProtection="1">
      <alignment horizontal="left" vertical="center"/>
    </xf>
    <xf numFmtId="49" fontId="16" fillId="3" borderId="5" xfId="0" applyNumberFormat="1" applyFont="1" applyFill="1" applyBorder="1" applyAlignment="1" applyProtection="1">
      <alignment horizontal="left" vertical="center"/>
    </xf>
    <xf numFmtId="49" fontId="16" fillId="3" borderId="6" xfId="0" applyNumberFormat="1" applyFont="1" applyFill="1" applyBorder="1" applyAlignment="1" applyProtection="1">
      <alignment horizontal="left" vertical="center"/>
    </xf>
    <xf numFmtId="49" fontId="16" fillId="3" borderId="4" xfId="0" applyNumberFormat="1" applyFont="1" applyFill="1" applyBorder="1" applyAlignment="1" applyProtection="1">
      <alignment horizontal="left" vertical="center" wrapText="1"/>
    </xf>
    <xf numFmtId="49" fontId="16" fillId="3" borderId="5" xfId="0" applyNumberFormat="1" applyFont="1" applyFill="1" applyBorder="1" applyAlignment="1" applyProtection="1">
      <alignment horizontal="left" vertical="center" wrapText="1"/>
    </xf>
    <xf numFmtId="49" fontId="16" fillId="3" borderId="6" xfId="0" applyNumberFormat="1" applyFont="1" applyFill="1" applyBorder="1" applyAlignment="1" applyProtection="1">
      <alignment horizontal="left" vertical="center" wrapText="1"/>
    </xf>
    <xf numFmtId="0" fontId="16" fillId="4" borderId="23" xfId="0" applyFont="1" applyFill="1" applyBorder="1" applyAlignment="1" applyProtection="1">
      <alignment horizontal="left" vertical="center"/>
    </xf>
    <xf numFmtId="0" fontId="16" fillId="4" borderId="24" xfId="0" applyFont="1" applyFill="1" applyBorder="1" applyAlignment="1" applyProtection="1">
      <alignment horizontal="left" vertical="center"/>
    </xf>
    <xf numFmtId="0" fontId="16" fillId="4" borderId="4" xfId="0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horizontal="center"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3" borderId="4" xfId="0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left" vertical="center"/>
    </xf>
    <xf numFmtId="0" fontId="21" fillId="4" borderId="5" xfId="0" applyFont="1" applyFill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left" vertical="center"/>
    </xf>
    <xf numFmtId="0" fontId="20" fillId="4" borderId="5" xfId="0" applyFont="1" applyFill="1" applyBorder="1" applyAlignment="1" applyProtection="1">
      <alignment vertical="center" wrapText="1"/>
    </xf>
    <xf numFmtId="0" fontId="20" fillId="4" borderId="6" xfId="0" applyFont="1" applyFill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16" fillId="4" borderId="15" xfId="0" applyFont="1" applyFill="1" applyBorder="1" applyAlignment="1" applyProtection="1">
      <alignment horizontal="left"/>
    </xf>
    <xf numFmtId="0" fontId="16" fillId="4" borderId="43" xfId="0" applyFont="1" applyFill="1" applyBorder="1" applyAlignment="1" applyProtection="1">
      <alignment horizontal="left" vertical="center" indent="1"/>
    </xf>
    <xf numFmtId="0" fontId="20" fillId="0" borderId="44" xfId="0" applyFont="1" applyBorder="1" applyAlignment="1" applyProtection="1">
      <alignment horizontal="left" vertical="center" indent="1"/>
    </xf>
    <xf numFmtId="0" fontId="16" fillId="4" borderId="44" xfId="0" applyFont="1" applyFill="1" applyBorder="1" applyAlignment="1" applyProtection="1">
      <alignment horizontal="left" vertical="center" indent="1"/>
    </xf>
    <xf numFmtId="0" fontId="2" fillId="4" borderId="4" xfId="0" applyFont="1" applyFill="1" applyBorder="1" applyAlignment="1" applyProtection="1">
      <alignment vertical="center"/>
    </xf>
    <xf numFmtId="0" fontId="0" fillId="4" borderId="5" xfId="0" applyFill="1" applyBorder="1" applyAlignment="1" applyProtection="1"/>
    <xf numFmtId="0" fontId="0" fillId="4" borderId="6" xfId="0" applyFill="1" applyBorder="1" applyAlignment="1" applyProtection="1"/>
    <xf numFmtId="0" fontId="2" fillId="4" borderId="4" xfId="0" applyFont="1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/>
    </xf>
    <xf numFmtId="0" fontId="16" fillId="4" borderId="5" xfId="0" applyFont="1" applyFill="1" applyBorder="1" applyAlignment="1" applyProtection="1">
      <alignment vertical="center" wrapText="1"/>
    </xf>
    <xf numFmtId="0" fontId="16" fillId="4" borderId="6" xfId="0" applyFont="1" applyFill="1" applyBorder="1" applyAlignment="1" applyProtection="1">
      <alignment vertical="center" wrapText="1"/>
    </xf>
    <xf numFmtId="0" fontId="0" fillId="4" borderId="5" xfId="0" applyFill="1" applyBorder="1" applyAlignment="1" applyProtection="1">
      <alignment vertical="center"/>
    </xf>
    <xf numFmtId="49" fontId="16" fillId="3" borderId="5" xfId="0" applyNumberFormat="1" applyFont="1" applyFill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4" borderId="0" xfId="0" applyNumberFormat="1" applyFont="1" applyFill="1" applyBorder="1" applyAlignment="1" applyProtection="1">
      <alignment horizontal="justify" vertical="center"/>
    </xf>
    <xf numFmtId="0" fontId="2" fillId="4" borderId="0" xfId="0" applyFont="1" applyFill="1" applyBorder="1" applyAlignment="1" applyProtection="1">
      <alignment horizontal="justify" vertical="center"/>
    </xf>
    <xf numFmtId="0" fontId="2" fillId="4" borderId="0" xfId="0" applyFont="1" applyFill="1" applyBorder="1" applyAlignment="1" applyProtection="1">
      <alignment horizontal="justify" vertical="center" wrapText="1"/>
    </xf>
    <xf numFmtId="0" fontId="2" fillId="4" borderId="4" xfId="0" applyFont="1" applyFill="1" applyBorder="1" applyAlignment="1" applyProtection="1">
      <alignment horizontal="justify" vertical="center" wrapText="1"/>
    </xf>
    <xf numFmtId="0" fontId="0" fillId="4" borderId="5" xfId="0" applyFont="1" applyFill="1" applyBorder="1" applyAlignment="1" applyProtection="1">
      <alignment horizontal="justify" vertical="center" wrapText="1"/>
    </xf>
    <xf numFmtId="0" fontId="0" fillId="4" borderId="6" xfId="0" applyFont="1" applyFill="1" applyBorder="1" applyAlignment="1" applyProtection="1">
      <alignment horizontal="justify" vertical="center" wrapText="1"/>
    </xf>
    <xf numFmtId="0" fontId="0" fillId="0" borderId="5" xfId="0" applyBorder="1" applyAlignment="1" applyProtection="1">
      <alignment horizontal="justify" vertical="center" wrapText="1"/>
    </xf>
    <xf numFmtId="0" fontId="2" fillId="4" borderId="7" xfId="0" applyFont="1" applyFill="1" applyBorder="1" applyAlignment="1" applyProtection="1">
      <alignment horizontal="left" vertical="center" indent="1"/>
    </xf>
    <xf numFmtId="0" fontId="0" fillId="0" borderId="8" xfId="0" applyBorder="1" applyAlignment="1" applyProtection="1">
      <alignment horizontal="left" vertical="center" indent="1"/>
    </xf>
    <xf numFmtId="0" fontId="0" fillId="0" borderId="9" xfId="0" applyBorder="1" applyAlignment="1" applyProtection="1">
      <alignment horizontal="left" vertical="center" indent="1"/>
    </xf>
    <xf numFmtId="0" fontId="0" fillId="0" borderId="10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0" fillId="0" borderId="12" xfId="0" applyBorder="1" applyAlignment="1" applyProtection="1">
      <alignment horizontal="left" vertical="center" inden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center"/>
    </xf>
    <xf numFmtId="0" fontId="0" fillId="3" borderId="5" xfId="0" applyFill="1" applyBorder="1" applyAlignment="1" applyProtection="1">
      <alignment horizontal="left" vertical="center"/>
    </xf>
    <xf numFmtId="0" fontId="0" fillId="3" borderId="6" xfId="0" applyFill="1" applyBorder="1" applyAlignment="1" applyProtection="1">
      <alignment horizontal="left" vertical="center"/>
    </xf>
    <xf numFmtId="0" fontId="2" fillId="4" borderId="4" xfId="0" applyFont="1" applyFill="1" applyBorder="1" applyAlignment="1" applyProtection="1">
      <alignment horizontal="justify" wrapText="1"/>
    </xf>
    <xf numFmtId="0" fontId="0" fillId="0" borderId="5" xfId="0" applyBorder="1" applyAlignment="1" applyProtection="1">
      <alignment horizontal="justify" wrapText="1"/>
    </xf>
    <xf numFmtId="0" fontId="0" fillId="0" borderId="6" xfId="0" applyBorder="1" applyAlignment="1" applyProtection="1">
      <alignment horizontal="justify" wrapText="1"/>
    </xf>
    <xf numFmtId="0" fontId="0" fillId="3" borderId="4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49" fontId="21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21" fillId="4" borderId="15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/>
    </xf>
    <xf numFmtId="0" fontId="2" fillId="4" borderId="0" xfId="0" applyFont="1" applyFill="1" applyAlignment="1" applyProtection="1">
      <alignment horizontal="center"/>
    </xf>
    <xf numFmtId="0" fontId="0" fillId="4" borderId="0" xfId="0" applyFont="1" applyFill="1" applyAlignment="1" applyProtection="1"/>
    <xf numFmtId="0" fontId="8" fillId="4" borderId="0" xfId="0" applyFont="1" applyFill="1" applyAlignment="1" applyProtection="1">
      <alignment horizontal="center"/>
    </xf>
    <xf numFmtId="0" fontId="0" fillId="4" borderId="0" xfId="0" applyFill="1" applyAlignment="1" applyProtection="1"/>
    <xf numFmtId="49" fontId="16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3" borderId="5" xfId="0" applyNumberFormat="1" applyFont="1" applyFill="1" applyBorder="1" applyAlignment="1" applyProtection="1">
      <alignment vertical="center"/>
      <protection locked="0"/>
    </xf>
    <xf numFmtId="49" fontId="16" fillId="3" borderId="6" xfId="0" applyNumberFormat="1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22" fillId="4" borderId="0" xfId="0" applyFont="1" applyFill="1" applyAlignment="1" applyProtection="1">
      <alignment horizontal="center" wrapText="1"/>
    </xf>
    <xf numFmtId="0" fontId="2" fillId="4" borderId="0" xfId="0" applyFont="1" applyFill="1" applyAlignment="1" applyProtection="1">
      <alignment wrapText="1"/>
    </xf>
    <xf numFmtId="0" fontId="22" fillId="4" borderId="0" xfId="0" applyFont="1" applyFill="1" applyAlignment="1" applyProtection="1">
      <alignment horizontal="center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 wrapText="1"/>
    </xf>
    <xf numFmtId="0" fontId="13" fillId="4" borderId="0" xfId="0" applyFont="1" applyFill="1" applyAlignment="1" applyProtection="1">
      <alignment vertical="center" wrapText="1"/>
    </xf>
    <xf numFmtId="0" fontId="0" fillId="0" borderId="0" xfId="0" applyAlignment="1" applyProtection="1"/>
    <xf numFmtId="49" fontId="24" fillId="5" borderId="4" xfId="0" applyNumberFormat="1" applyFont="1" applyFill="1" applyBorder="1" applyAlignment="1" applyProtection="1">
      <alignment horizontal="center" vertical="center" wrapText="1" shrinkToFit="1"/>
    </xf>
    <xf numFmtId="0" fontId="25" fillId="5" borderId="5" xfId="0" applyFont="1" applyFill="1" applyBorder="1" applyAlignment="1" applyProtection="1">
      <alignment horizontal="center" vertical="center"/>
    </xf>
    <xf numFmtId="0" fontId="25" fillId="5" borderId="6" xfId="0" applyFont="1" applyFill="1" applyBorder="1" applyAlignment="1" applyProtection="1">
      <alignment horizontal="center" vertical="center"/>
    </xf>
    <xf numFmtId="16" fontId="35" fillId="4" borderId="4" xfId="0" applyNumberFormat="1" applyFont="1" applyFill="1" applyBorder="1" applyAlignment="1" applyProtection="1">
      <alignment vertical="center" wrapText="1"/>
    </xf>
    <xf numFmtId="0" fontId="16" fillId="0" borderId="5" xfId="0" applyFont="1" applyBorder="1" applyAlignment="1" applyProtection="1">
      <alignment vertical="center"/>
    </xf>
    <xf numFmtId="0" fontId="16" fillId="0" borderId="6" xfId="0" applyFont="1" applyBorder="1" applyAlignment="1" applyProtection="1">
      <alignment vertical="center"/>
    </xf>
    <xf numFmtId="4" fontId="16" fillId="4" borderId="15" xfId="0" applyNumberFormat="1" applyFont="1" applyFill="1" applyBorder="1" applyAlignment="1" applyProtection="1">
      <alignment horizontal="center" vertical="center"/>
    </xf>
    <xf numFmtId="4" fontId="16" fillId="0" borderId="15" xfId="0" applyNumberFormat="1" applyFont="1" applyBorder="1" applyAlignment="1" applyProtection="1">
      <alignment horizontal="center" vertical="center"/>
    </xf>
    <xf numFmtId="49" fontId="36" fillId="4" borderId="4" xfId="0" applyNumberFormat="1" applyFont="1" applyFill="1" applyBorder="1" applyAlignment="1" applyProtection="1">
      <alignment vertical="center" wrapText="1"/>
    </xf>
    <xf numFmtId="49" fontId="16" fillId="0" borderId="5" xfId="0" applyNumberFormat="1" applyFont="1" applyBorder="1" applyAlignment="1" applyProtection="1">
      <alignment vertical="center"/>
    </xf>
    <xf numFmtId="49" fontId="16" fillId="0" borderId="6" xfId="0" applyNumberFormat="1" applyFont="1" applyBorder="1" applyAlignment="1" applyProtection="1">
      <alignment vertical="center"/>
    </xf>
    <xf numFmtId="0" fontId="2" fillId="4" borderId="1" xfId="0" applyFont="1" applyFill="1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35" fillId="4" borderId="4" xfId="0" applyFont="1" applyFill="1" applyBorder="1" applyAlignment="1" applyProtection="1">
      <alignment vertical="center"/>
    </xf>
    <xf numFmtId="0" fontId="35" fillId="0" borderId="5" xfId="0" applyFont="1" applyBorder="1" applyAlignment="1" applyProtection="1">
      <alignment vertical="center"/>
    </xf>
    <xf numFmtId="0" fontId="35" fillId="4" borderId="4" xfId="0" applyFont="1" applyFill="1" applyBorder="1" applyAlignment="1" applyProtection="1">
      <alignment vertical="center" wrapText="1"/>
    </xf>
    <xf numFmtId="49" fontId="16" fillId="3" borderId="4" xfId="0" applyNumberFormat="1" applyFont="1" applyFill="1" applyBorder="1" applyAlignment="1" applyProtection="1">
      <alignment horizontal="left" vertical="center"/>
      <protection locked="0"/>
    </xf>
    <xf numFmtId="49" fontId="16" fillId="3" borderId="5" xfId="0" applyNumberFormat="1" applyFont="1" applyFill="1" applyBorder="1" applyAlignment="1" applyProtection="1">
      <alignment horizontal="left" vertical="center"/>
      <protection locked="0"/>
    </xf>
    <xf numFmtId="49" fontId="16" fillId="3" borderId="6" xfId="0" applyNumberFormat="1" applyFont="1" applyFill="1" applyBorder="1" applyAlignment="1" applyProtection="1">
      <alignment horizontal="left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</xf>
    <xf numFmtId="0" fontId="35" fillId="4" borderId="4" xfId="0" applyNumberFormat="1" applyFont="1" applyFill="1" applyBorder="1" applyAlignment="1" applyProtection="1">
      <alignment vertical="center" wrapText="1"/>
    </xf>
    <xf numFmtId="0" fontId="35" fillId="4" borderId="5" xfId="0" applyNumberFormat="1" applyFont="1" applyFill="1" applyBorder="1" applyAlignment="1" applyProtection="1">
      <alignment vertical="center" wrapText="1"/>
    </xf>
    <xf numFmtId="0" fontId="35" fillId="4" borderId="6" xfId="0" applyNumberFormat="1" applyFont="1" applyFill="1" applyBorder="1" applyAlignment="1" applyProtection="1">
      <alignment vertical="center" wrapText="1"/>
    </xf>
    <xf numFmtId="49" fontId="16" fillId="4" borderId="4" xfId="0" applyNumberFormat="1" applyFont="1" applyFill="1" applyBorder="1" applyAlignment="1" applyProtection="1">
      <alignment vertical="center" shrinkToFit="1"/>
      <protection locked="0"/>
    </xf>
    <xf numFmtId="49" fontId="16" fillId="4" borderId="5" xfId="0" applyNumberFormat="1" applyFont="1" applyFill="1" applyBorder="1" applyAlignment="1" applyProtection="1">
      <alignment vertical="center" shrinkToFit="1"/>
      <protection locked="0"/>
    </xf>
    <xf numFmtId="49" fontId="16" fillId="4" borderId="6" xfId="0" applyNumberFormat="1" applyFont="1" applyFill="1" applyBorder="1" applyAlignment="1" applyProtection="1">
      <alignment vertical="center" shrinkToFit="1"/>
      <protection locked="0"/>
    </xf>
    <xf numFmtId="49" fontId="16" fillId="4" borderId="4" xfId="0" applyNumberFormat="1" applyFont="1" applyFill="1" applyBorder="1" applyAlignment="1" applyProtection="1">
      <alignment vertical="center"/>
    </xf>
    <xf numFmtId="49" fontId="16" fillId="4" borderId="5" xfId="0" applyNumberFormat="1" applyFont="1" applyFill="1" applyBorder="1" applyAlignment="1" applyProtection="1">
      <alignment vertical="center"/>
    </xf>
    <xf numFmtId="49" fontId="16" fillId="4" borderId="6" xfId="0" applyNumberFormat="1" applyFont="1" applyFill="1" applyBorder="1" applyAlignment="1" applyProtection="1">
      <alignment vertical="center"/>
    </xf>
    <xf numFmtId="178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178" fontId="16" fillId="3" borderId="5" xfId="0" applyNumberFormat="1" applyFont="1" applyFill="1" applyBorder="1" applyAlignment="1" applyProtection="1">
      <alignment horizontal="left" vertical="center" shrinkToFit="1"/>
      <protection locked="0"/>
    </xf>
    <xf numFmtId="178" fontId="16" fillId="3" borderId="6" xfId="0" applyNumberFormat="1" applyFont="1" applyFill="1" applyBorder="1" applyAlignment="1" applyProtection="1">
      <alignment horizontal="left" vertical="center" shrinkToFit="1"/>
      <protection locked="0"/>
    </xf>
    <xf numFmtId="16" fontId="35" fillId="4" borderId="4" xfId="0" applyNumberFormat="1" applyFont="1" applyFill="1" applyBorder="1" applyAlignment="1" applyProtection="1">
      <alignment vertical="center"/>
    </xf>
    <xf numFmtId="16" fontId="35" fillId="4" borderId="5" xfId="0" applyNumberFormat="1" applyFont="1" applyFill="1" applyBorder="1" applyAlignment="1" applyProtection="1">
      <alignment vertical="center"/>
    </xf>
    <xf numFmtId="16" fontId="35" fillId="4" borderId="6" xfId="0" applyNumberFormat="1" applyFont="1" applyFill="1" applyBorder="1" applyAlignment="1" applyProtection="1">
      <alignment vertical="center"/>
    </xf>
    <xf numFmtId="49" fontId="16" fillId="4" borderId="4" xfId="0" applyNumberFormat="1" applyFont="1" applyFill="1" applyBorder="1" applyAlignment="1" applyProtection="1">
      <alignment horizontal="left" vertical="center" wrapText="1" shrinkToFit="1"/>
    </xf>
    <xf numFmtId="49" fontId="16" fillId="4" borderId="5" xfId="0" applyNumberFormat="1" applyFont="1" applyFill="1" applyBorder="1" applyAlignment="1" applyProtection="1">
      <alignment horizontal="left" vertical="center" wrapText="1" shrinkToFit="1"/>
    </xf>
    <xf numFmtId="49" fontId="16" fillId="4" borderId="6" xfId="0" applyNumberFormat="1" applyFont="1" applyFill="1" applyBorder="1" applyAlignment="1" applyProtection="1">
      <alignment horizontal="left" vertical="center" wrapText="1" shrinkToFit="1"/>
    </xf>
    <xf numFmtId="3" fontId="16" fillId="4" borderId="4" xfId="0" applyNumberFormat="1" applyFont="1" applyFill="1" applyBorder="1" applyAlignment="1" applyProtection="1">
      <alignment horizontal="center" vertical="center" wrapText="1" shrinkToFit="1"/>
    </xf>
    <xf numFmtId="3" fontId="0" fillId="4" borderId="5" xfId="0" applyNumberFormat="1" applyFill="1" applyBorder="1" applyAlignment="1" applyProtection="1">
      <alignment horizontal="center" vertical="center" shrinkToFit="1"/>
    </xf>
    <xf numFmtId="3" fontId="0" fillId="4" borderId="6" xfId="0" applyNumberFormat="1" applyFill="1" applyBorder="1" applyAlignment="1" applyProtection="1">
      <alignment horizontal="center" vertical="center" shrinkToFit="1"/>
    </xf>
    <xf numFmtId="0" fontId="35" fillId="0" borderId="5" xfId="0" applyFont="1" applyBorder="1" applyAlignment="1" applyProtection="1">
      <alignment vertical="center" wrapText="1"/>
    </xf>
    <xf numFmtId="0" fontId="16" fillId="0" borderId="6" xfId="0" applyFont="1" applyBorder="1" applyAlignment="1" applyProtection="1">
      <alignment vertical="center" wrapText="1"/>
    </xf>
    <xf numFmtId="49" fontId="16" fillId="3" borderId="4" xfId="0" applyNumberFormat="1" applyFont="1" applyFill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4" borderId="8" xfId="0" applyNumberFormat="1" applyFont="1" applyFill="1" applyBorder="1" applyAlignment="1" applyProtection="1">
      <alignment horizontal="left" wrapText="1" shrinkToFit="1"/>
    </xf>
    <xf numFmtId="0" fontId="0" fillId="0" borderId="9" xfId="0" applyBorder="1" applyAlignment="1">
      <alignment horizontal="left" wrapText="1" shrinkToFit="1"/>
    </xf>
    <xf numFmtId="49" fontId="16" fillId="4" borderId="14" xfId="0" applyNumberFormat="1" applyFont="1" applyFill="1" applyBorder="1" applyAlignment="1" applyProtection="1">
      <alignment horizontal="left" vertical="center" wrapText="1" shrinkToFit="1"/>
    </xf>
    <xf numFmtId="0" fontId="35" fillId="4" borderId="36" xfId="0" applyFont="1" applyFill="1" applyBorder="1" applyAlignment="1" applyProtection="1">
      <alignment vertical="center" wrapText="1"/>
    </xf>
    <xf numFmtId="0" fontId="20" fillId="0" borderId="37" xfId="0" applyFont="1" applyBorder="1" applyAlignment="1" applyProtection="1"/>
    <xf numFmtId="0" fontId="20" fillId="0" borderId="41" xfId="0" applyFont="1" applyBorder="1" applyAlignment="1" applyProtection="1"/>
    <xf numFmtId="0" fontId="16" fillId="4" borderId="17" xfId="0" applyFont="1" applyFill="1" applyBorder="1" applyAlignment="1" applyProtection="1">
      <alignment horizontal="left" vertical="center" indent="1"/>
    </xf>
    <xf numFmtId="0" fontId="20" fillId="0" borderId="18" xfId="0" applyFont="1" applyBorder="1" applyAlignment="1" applyProtection="1">
      <alignment horizontal="left" vertical="center" indent="1"/>
    </xf>
    <xf numFmtId="166" fontId="16" fillId="3" borderId="18" xfId="0" applyNumberFormat="1" applyFont="1" applyFill="1" applyBorder="1" applyAlignment="1" applyProtection="1">
      <alignment horizontal="left" vertical="center"/>
      <protection locked="0"/>
    </xf>
    <xf numFmtId="166" fontId="20" fillId="3" borderId="18" xfId="0" applyNumberFormat="1" applyFont="1" applyFill="1" applyBorder="1" applyAlignment="1" applyProtection="1">
      <alignment horizontal="left" vertical="center"/>
      <protection locked="0"/>
    </xf>
    <xf numFmtId="0" fontId="16" fillId="4" borderId="18" xfId="0" applyFont="1" applyFill="1" applyBorder="1" applyAlignment="1" applyProtection="1">
      <alignment horizontal="left" vertical="center" indent="1"/>
    </xf>
    <xf numFmtId="49" fontId="16" fillId="3" borderId="18" xfId="0" applyNumberFormat="1" applyFont="1" applyFill="1" applyBorder="1" applyAlignment="1" applyProtection="1">
      <alignment vertical="center"/>
      <protection locked="0"/>
    </xf>
    <xf numFmtId="49" fontId="20" fillId="3" borderId="18" xfId="0" applyNumberFormat="1" applyFont="1" applyFill="1" applyBorder="1" applyAlignment="1" applyProtection="1">
      <alignment vertical="center"/>
      <protection locked="0"/>
    </xf>
    <xf numFmtId="49" fontId="20" fillId="3" borderId="19" xfId="0" applyNumberFormat="1" applyFont="1" applyFill="1" applyBorder="1" applyAlignment="1" applyProtection="1">
      <alignment vertical="center"/>
      <protection locked="0"/>
    </xf>
    <xf numFmtId="0" fontId="16" fillId="3" borderId="4" xfId="0" applyFont="1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20" fillId="4" borderId="21" xfId="0" applyFont="1" applyFill="1" applyBorder="1" applyAlignment="1" applyProtection="1">
      <alignment horizontal="left" vertical="center" indent="1"/>
    </xf>
    <xf numFmtId="0" fontId="0" fillId="0" borderId="8" xfId="0" applyFont="1" applyBorder="1" applyAlignment="1"/>
    <xf numFmtId="0" fontId="0" fillId="0" borderId="72" xfId="0" applyFont="1" applyBorder="1" applyAlignment="1"/>
    <xf numFmtId="0" fontId="16" fillId="4" borderId="73" xfId="0" applyFont="1" applyFill="1" applyBorder="1" applyAlignment="1" applyProtection="1"/>
    <xf numFmtId="0" fontId="2" fillId="4" borderId="8" xfId="0" applyFont="1" applyFill="1" applyBorder="1" applyAlignment="1"/>
    <xf numFmtId="0" fontId="2" fillId="4" borderId="9" xfId="0" applyFont="1" applyFill="1" applyBorder="1" applyAlignment="1"/>
    <xf numFmtId="0" fontId="35" fillId="4" borderId="74" xfId="0" applyFont="1" applyFill="1" applyBorder="1" applyAlignment="1" applyProtection="1">
      <alignment vertical="center"/>
    </xf>
    <xf numFmtId="0" fontId="0" fillId="0" borderId="31" xfId="0" applyFont="1" applyBorder="1" applyAlignment="1"/>
    <xf numFmtId="0" fontId="0" fillId="0" borderId="32" xfId="0" applyFont="1" applyBorder="1" applyAlignment="1"/>
    <xf numFmtId="0" fontId="16" fillId="4" borderId="30" xfId="0" applyFont="1" applyFill="1" applyBorder="1" applyAlignment="1" applyProtection="1"/>
    <xf numFmtId="0" fontId="2" fillId="4" borderId="31" xfId="0" applyFont="1" applyFill="1" applyBorder="1" applyAlignment="1"/>
    <xf numFmtId="0" fontId="2" fillId="4" borderId="39" xfId="0" applyFont="1" applyFill="1" applyBorder="1" applyAlignment="1"/>
    <xf numFmtId="0" fontId="35" fillId="4" borderId="26" xfId="0" applyFont="1" applyFill="1" applyBorder="1" applyAlignment="1" applyProtection="1">
      <alignment vertical="center"/>
    </xf>
    <xf numFmtId="0" fontId="0" fillId="0" borderId="27" xfId="0" applyFont="1" applyBorder="1" applyAlignment="1"/>
    <xf numFmtId="0" fontId="0" fillId="0" borderId="28" xfId="0" applyFont="1" applyBorder="1" applyAlignment="1"/>
    <xf numFmtId="0" fontId="16" fillId="4" borderId="29" xfId="0" applyFont="1" applyFill="1" applyBorder="1" applyAlignment="1" applyProtection="1"/>
    <xf numFmtId="0" fontId="2" fillId="4" borderId="27" xfId="0" applyFont="1" applyFill="1" applyBorder="1" applyAlignment="1"/>
    <xf numFmtId="0" fontId="2" fillId="4" borderId="35" xfId="0" applyFont="1" applyFill="1" applyBorder="1" applyAlignment="1"/>
    <xf numFmtId="0" fontId="20" fillId="0" borderId="24" xfId="0" applyFont="1" applyBorder="1" applyAlignment="1" applyProtection="1"/>
    <xf numFmtId="0" fontId="20" fillId="0" borderId="25" xfId="0" applyFont="1" applyBorder="1" applyAlignment="1" applyProtection="1"/>
    <xf numFmtId="0" fontId="35" fillId="4" borderId="7" xfId="0" applyFont="1" applyFill="1" applyBorder="1" applyAlignment="1" applyProtection="1">
      <alignment vertical="center" wrapText="1"/>
    </xf>
    <xf numFmtId="0" fontId="20" fillId="3" borderId="5" xfId="0" applyFont="1" applyFill="1" applyBorder="1" applyAlignment="1" applyProtection="1">
      <alignment vertical="center"/>
    </xf>
    <xf numFmtId="0" fontId="20" fillId="3" borderId="6" xfId="0" applyFont="1" applyFill="1" applyBorder="1" applyAlignment="1" applyProtection="1">
      <alignment vertical="center"/>
    </xf>
    <xf numFmtId="49" fontId="20" fillId="3" borderId="30" xfId="0" applyNumberFormat="1" applyFont="1" applyFill="1" applyBorder="1" applyAlignment="1" applyProtection="1">
      <alignment vertical="center" shrinkToFit="1"/>
    </xf>
    <xf numFmtId="49" fontId="20" fillId="0" borderId="31" xfId="0" applyNumberFormat="1" applyFont="1" applyBorder="1" applyAlignment="1" applyProtection="1">
      <alignment vertical="center"/>
    </xf>
    <xf numFmtId="49" fontId="20" fillId="0" borderId="39" xfId="0" applyNumberFormat="1" applyFont="1" applyBorder="1" applyAlignment="1" applyProtection="1">
      <alignment vertical="center"/>
    </xf>
    <xf numFmtId="0" fontId="20" fillId="0" borderId="31" xfId="0" applyFont="1" applyBorder="1" applyAlignment="1" applyProtection="1">
      <alignment horizontal="left" vertical="center"/>
    </xf>
    <xf numFmtId="0" fontId="20" fillId="0" borderId="32" xfId="0" applyFont="1" applyBorder="1" applyAlignment="1" applyProtection="1">
      <alignment horizontal="left" vertical="center"/>
    </xf>
    <xf numFmtId="49" fontId="20" fillId="3" borderId="30" xfId="0" applyNumberFormat="1" applyFont="1" applyFill="1" applyBorder="1" applyAlignment="1" applyProtection="1">
      <alignment vertical="center" shrinkToFit="1"/>
      <protection locked="0"/>
    </xf>
    <xf numFmtId="49" fontId="20" fillId="0" borderId="31" xfId="0" applyNumberFormat="1" applyFont="1" applyBorder="1" applyAlignment="1" applyProtection="1">
      <alignment vertical="center"/>
      <protection locked="0"/>
    </xf>
    <xf numFmtId="49" fontId="20" fillId="0" borderId="39" xfId="0" applyNumberFormat="1" applyFont="1" applyBorder="1" applyAlignment="1" applyProtection="1">
      <alignment vertical="center"/>
      <protection locked="0"/>
    </xf>
    <xf numFmtId="0" fontId="16" fillId="4" borderId="34" xfId="0" applyFont="1" applyFill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33" xfId="0" applyFont="1" applyBorder="1" applyAlignment="1" applyProtection="1">
      <alignment horizontal="left" vertical="center"/>
    </xf>
    <xf numFmtId="0" fontId="16" fillId="4" borderId="29" xfId="0" applyNumberFormat="1" applyFont="1" applyFill="1" applyBorder="1" applyAlignment="1" applyProtection="1">
      <alignment vertical="center" shrinkToFit="1"/>
    </xf>
    <xf numFmtId="0" fontId="16" fillId="4" borderId="27" xfId="0" applyNumberFormat="1" applyFont="1" applyFill="1" applyBorder="1" applyAlignment="1" applyProtection="1">
      <alignment vertical="center" shrinkToFit="1"/>
    </xf>
    <xf numFmtId="0" fontId="16" fillId="4" borderId="28" xfId="0" applyNumberFormat="1" applyFont="1" applyFill="1" applyBorder="1" applyAlignment="1" applyProtection="1">
      <alignment vertical="center" shrinkToFit="1"/>
    </xf>
    <xf numFmtId="0" fontId="29" fillId="4" borderId="4" xfId="0" applyFont="1" applyFill="1" applyBorder="1" applyAlignment="1" applyProtection="1">
      <alignment vertical="center" wrapText="1"/>
    </xf>
    <xf numFmtId="0" fontId="65" fillId="0" borderId="5" xfId="0" applyFont="1" applyBorder="1" applyAlignment="1" applyProtection="1">
      <alignment wrapText="1"/>
    </xf>
    <xf numFmtId="0" fontId="65" fillId="0" borderId="6" xfId="0" applyFont="1" applyBorder="1" applyAlignment="1" applyProtection="1">
      <alignment wrapText="1"/>
    </xf>
    <xf numFmtId="0" fontId="16" fillId="3" borderId="18" xfId="0" applyFont="1" applyFill="1" applyBorder="1" applyAlignment="1" applyProtection="1">
      <alignment vertical="center"/>
    </xf>
    <xf numFmtId="0" fontId="20" fillId="3" borderId="18" xfId="0" applyFont="1" applyFill="1" applyBorder="1" applyAlignment="1" applyProtection="1">
      <alignment vertical="center"/>
    </xf>
    <xf numFmtId="0" fontId="20" fillId="3" borderId="19" xfId="0" applyFont="1" applyFill="1" applyBorder="1" applyAlignment="1" applyProtection="1">
      <alignment vertical="center"/>
    </xf>
    <xf numFmtId="49" fontId="20" fillId="3" borderId="29" xfId="0" applyNumberFormat="1" applyFont="1" applyFill="1" applyBorder="1" applyAlignment="1" applyProtection="1">
      <alignment vertical="center" shrinkToFit="1"/>
      <protection locked="0"/>
    </xf>
    <xf numFmtId="49" fontId="20" fillId="0" borderId="27" xfId="0" applyNumberFormat="1" applyFont="1" applyBorder="1" applyAlignment="1" applyProtection="1">
      <alignment vertical="center" shrinkToFit="1"/>
      <protection locked="0"/>
    </xf>
    <xf numFmtId="49" fontId="20" fillId="0" borderId="35" xfId="0" applyNumberFormat="1" applyFont="1" applyBorder="1" applyAlignment="1" applyProtection="1">
      <alignment vertical="center" shrinkToFit="1"/>
      <protection locked="0"/>
    </xf>
    <xf numFmtId="49" fontId="20" fillId="0" borderId="28" xfId="0" applyNumberFormat="1" applyFont="1" applyBorder="1" applyAlignment="1" applyProtection="1">
      <alignment vertical="center" shrinkToFit="1"/>
      <protection locked="0"/>
    </xf>
    <xf numFmtId="0" fontId="16" fillId="4" borderId="29" xfId="0" applyFont="1" applyFill="1" applyBorder="1" applyAlignment="1" applyProtection="1">
      <alignment horizontal="left" vertical="center"/>
    </xf>
    <xf numFmtId="0" fontId="20" fillId="0" borderId="27" xfId="0" applyFont="1" applyBorder="1" applyAlignment="1" applyProtection="1">
      <alignment horizontal="left" vertical="center"/>
    </xf>
    <xf numFmtId="0" fontId="20" fillId="0" borderId="28" xfId="0" applyFont="1" applyBorder="1" applyAlignment="1" applyProtection="1">
      <alignment horizontal="left" vertical="center"/>
    </xf>
    <xf numFmtId="0" fontId="16" fillId="4" borderId="20" xfId="0" applyFont="1" applyFill="1" applyBorder="1" applyAlignment="1" applyProtection="1">
      <alignment horizontal="left" vertical="center"/>
    </xf>
    <xf numFmtId="0" fontId="16" fillId="4" borderId="21" xfId="0" applyFont="1" applyFill="1" applyBorder="1" applyAlignment="1" applyProtection="1">
      <alignment horizontal="left" vertical="center"/>
    </xf>
    <xf numFmtId="49" fontId="49" fillId="3" borderId="21" xfId="1" applyNumberFormat="1" applyFill="1" applyBorder="1" applyAlignment="1" applyProtection="1">
      <alignment horizontal="left" vertical="center"/>
      <protection locked="0"/>
    </xf>
    <xf numFmtId="49" fontId="16" fillId="3" borderId="21" xfId="0" applyNumberFormat="1" applyFont="1" applyFill="1" applyBorder="1" applyAlignment="1" applyProtection="1">
      <alignment horizontal="left" vertical="center"/>
      <protection locked="0"/>
    </xf>
    <xf numFmtId="49" fontId="16" fillId="3" borderId="22" xfId="0" applyNumberFormat="1" applyFont="1" applyFill="1" applyBorder="1" applyAlignment="1" applyProtection="1">
      <alignment horizontal="left" vertical="center"/>
      <protection locked="0"/>
    </xf>
    <xf numFmtId="49" fontId="20" fillId="3" borderId="29" xfId="0" applyNumberFormat="1" applyFont="1" applyFill="1" applyBorder="1" applyAlignment="1" applyProtection="1">
      <alignment vertical="center" shrinkToFit="1"/>
    </xf>
    <xf numFmtId="49" fontId="20" fillId="0" borderId="27" xfId="0" applyNumberFormat="1" applyFont="1" applyBorder="1" applyAlignment="1" applyProtection="1">
      <alignment vertical="center" shrinkToFit="1"/>
    </xf>
    <xf numFmtId="49" fontId="20" fillId="0" borderId="35" xfId="0" applyNumberFormat="1" applyFont="1" applyBorder="1" applyAlignment="1" applyProtection="1">
      <alignment vertical="center" shrinkToFit="1"/>
    </xf>
    <xf numFmtId="0" fontId="16" fillId="4" borderId="30" xfId="0" applyNumberFormat="1" applyFont="1" applyFill="1" applyBorder="1" applyAlignment="1" applyProtection="1">
      <alignment vertical="center" shrinkToFit="1"/>
    </xf>
    <xf numFmtId="0" fontId="16" fillId="4" borderId="31" xfId="0" applyNumberFormat="1" applyFont="1" applyFill="1" applyBorder="1" applyAlignment="1" applyProtection="1">
      <alignment vertical="center"/>
    </xf>
    <xf numFmtId="0" fontId="16" fillId="4" borderId="39" xfId="0" applyNumberFormat="1" applyFont="1" applyFill="1" applyBorder="1" applyAlignment="1" applyProtection="1">
      <alignment vertical="center"/>
    </xf>
    <xf numFmtId="0" fontId="16" fillId="4" borderId="17" xfId="0" applyFont="1" applyFill="1" applyBorder="1" applyAlignment="1" applyProtection="1">
      <alignment horizontal="left" vertical="center"/>
    </xf>
    <xf numFmtId="0" fontId="16" fillId="4" borderId="18" xfId="0" applyFont="1" applyFill="1" applyBorder="1" applyAlignment="1" applyProtection="1">
      <alignment horizontal="left" vertical="center"/>
    </xf>
    <xf numFmtId="49" fontId="16" fillId="3" borderId="18" xfId="0" applyNumberFormat="1" applyFont="1" applyFill="1" applyBorder="1" applyAlignment="1" applyProtection="1">
      <alignment horizontal="left" vertical="center"/>
      <protection locked="0"/>
    </xf>
    <xf numFmtId="49" fontId="16" fillId="3" borderId="19" xfId="0" applyNumberFormat="1" applyFont="1" applyFill="1" applyBorder="1" applyAlignment="1" applyProtection="1">
      <alignment horizontal="left" vertical="center"/>
      <protection locked="0"/>
    </xf>
    <xf numFmtId="0" fontId="16" fillId="3" borderId="18" xfId="0" applyNumberFormat="1" applyFont="1" applyFill="1" applyBorder="1" applyAlignment="1" applyProtection="1">
      <alignment horizontal="left" vertical="center"/>
      <protection locked="0"/>
    </xf>
    <xf numFmtId="0" fontId="16" fillId="3" borderId="19" xfId="0" applyNumberFormat="1" applyFont="1" applyFill="1" applyBorder="1" applyAlignment="1" applyProtection="1">
      <alignment horizontal="left" vertical="center"/>
      <protection locked="0"/>
    </xf>
    <xf numFmtId="49" fontId="20" fillId="0" borderId="28" xfId="0" applyNumberFormat="1" applyFont="1" applyBorder="1" applyAlignment="1" applyProtection="1">
      <alignment vertical="center" shrinkToFit="1"/>
    </xf>
    <xf numFmtId="0" fontId="16" fillId="4" borderId="15" xfId="0" applyFont="1" applyFill="1" applyBorder="1" applyAlignment="1" applyProtection="1">
      <alignment horizontal="center" vertical="center"/>
    </xf>
    <xf numFmtId="164" fontId="32" fillId="4" borderId="5" xfId="0" applyNumberFormat="1" applyFont="1" applyFill="1" applyBorder="1" applyAlignment="1" applyProtection="1">
      <alignment vertical="center" shrinkToFit="1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vertical="top" wrapText="1"/>
    </xf>
    <xf numFmtId="0" fontId="2" fillId="4" borderId="8" xfId="0" applyFont="1" applyFill="1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 wrapText="1"/>
    </xf>
    <xf numFmtId="0" fontId="30" fillId="4" borderId="4" xfId="0" applyFont="1" applyFill="1" applyBorder="1" applyAlignment="1" applyProtection="1">
      <alignment horizontal="justify" vertical="top" wrapText="1"/>
    </xf>
    <xf numFmtId="0" fontId="30" fillId="4" borderId="5" xfId="0" applyFont="1" applyFill="1" applyBorder="1" applyAlignment="1" applyProtection="1">
      <alignment horizontal="justify" vertical="top" wrapText="1"/>
    </xf>
    <xf numFmtId="0" fontId="42" fillId="4" borderId="6" xfId="0" applyFont="1" applyFill="1" applyBorder="1" applyAlignment="1" applyProtection="1">
      <alignment vertical="top"/>
    </xf>
    <xf numFmtId="165" fontId="16" fillId="4" borderId="23" xfId="0" applyNumberFormat="1" applyFont="1" applyFill="1" applyBorder="1" applyAlignment="1" applyProtection="1">
      <alignment horizontal="right" vertical="center"/>
    </xf>
    <xf numFmtId="165" fontId="16" fillId="4" borderId="24" xfId="0" applyNumberFormat="1" applyFont="1" applyFill="1" applyBorder="1" applyAlignment="1" applyProtection="1">
      <alignment horizontal="right" vertical="center"/>
    </xf>
    <xf numFmtId="165" fontId="16" fillId="4" borderId="25" xfId="0" applyNumberFormat="1" applyFont="1" applyFill="1" applyBorder="1" applyAlignment="1" applyProtection="1">
      <alignment horizontal="right" vertical="center"/>
    </xf>
    <xf numFmtId="10" fontId="21" fillId="4" borderId="15" xfId="0" applyNumberFormat="1" applyFont="1" applyFill="1" applyBorder="1" applyAlignment="1" applyProtection="1">
      <alignment vertical="center" shrinkToFit="1"/>
    </xf>
    <xf numFmtId="165" fontId="16" fillId="3" borderId="26" xfId="0" applyNumberFormat="1" applyFont="1" applyFill="1" applyBorder="1" applyAlignment="1" applyProtection="1">
      <alignment horizontal="right" vertical="center"/>
      <protection locked="0"/>
    </xf>
    <xf numFmtId="165" fontId="16" fillId="0" borderId="27" xfId="0" applyNumberFormat="1" applyFont="1" applyBorder="1" applyAlignment="1" applyProtection="1">
      <alignment horizontal="right" vertical="center"/>
      <protection locked="0"/>
    </xf>
    <xf numFmtId="165" fontId="16" fillId="0" borderId="35" xfId="0" applyNumberFormat="1" applyFont="1" applyBorder="1" applyAlignment="1" applyProtection="1">
      <alignment horizontal="right" vertical="center"/>
      <protection locked="0"/>
    </xf>
    <xf numFmtId="165" fontId="16" fillId="0" borderId="14" xfId="0" applyNumberFormat="1" applyFont="1" applyBorder="1" applyAlignment="1" applyProtection="1">
      <alignment horizontal="right" vertical="center"/>
      <protection locked="0"/>
    </xf>
    <xf numFmtId="165" fontId="16" fillId="0" borderId="0" xfId="0" applyNumberFormat="1" applyFont="1" applyBorder="1" applyAlignment="1" applyProtection="1">
      <alignment horizontal="right" vertical="center"/>
      <protection locked="0"/>
    </xf>
    <xf numFmtId="165" fontId="16" fillId="0" borderId="13" xfId="0" applyNumberFormat="1" applyFont="1" applyBorder="1" applyAlignment="1" applyProtection="1">
      <alignment horizontal="right" vertical="center"/>
      <protection locked="0"/>
    </xf>
    <xf numFmtId="10" fontId="21" fillId="4" borderId="7" xfId="0" applyNumberFormat="1" applyFont="1" applyFill="1" applyBorder="1" applyAlignment="1" applyProtection="1">
      <alignment horizontal="right" vertical="center" shrinkToFit="1"/>
    </xf>
    <xf numFmtId="0" fontId="16" fillId="4" borderId="8" xfId="0" applyFont="1" applyFill="1" applyBorder="1" applyAlignment="1" applyProtection="1">
      <alignment horizontal="right" vertical="center" shrinkToFit="1"/>
    </xf>
    <xf numFmtId="0" fontId="16" fillId="4" borderId="9" xfId="0" applyFont="1" applyFill="1" applyBorder="1" applyAlignment="1" applyProtection="1">
      <alignment horizontal="right" vertical="center" shrinkToFit="1"/>
    </xf>
    <xf numFmtId="0" fontId="16" fillId="0" borderId="10" xfId="0" applyFont="1" applyBorder="1" applyAlignment="1" applyProtection="1">
      <alignment horizontal="right" vertical="center" shrinkToFit="1"/>
    </xf>
    <xf numFmtId="0" fontId="16" fillId="0" borderId="11" xfId="0" applyFont="1" applyBorder="1" applyAlignment="1" applyProtection="1">
      <alignment horizontal="right" vertical="center" shrinkToFit="1"/>
    </xf>
    <xf numFmtId="0" fontId="16" fillId="0" borderId="12" xfId="0" applyFont="1" applyBorder="1" applyAlignment="1" applyProtection="1">
      <alignment horizontal="right" vertical="center" shrinkToFit="1"/>
    </xf>
    <xf numFmtId="49" fontId="16" fillId="3" borderId="0" xfId="0" applyNumberFormat="1" applyFont="1" applyFill="1" applyBorder="1" applyAlignment="1" applyProtection="1">
      <alignment vertical="center" shrinkToFit="1"/>
      <protection locked="0"/>
    </xf>
    <xf numFmtId="0" fontId="16" fillId="0" borderId="0" xfId="0" applyFont="1" applyBorder="1" applyAlignment="1" applyProtection="1">
      <alignment vertical="center" shrinkToFit="1"/>
      <protection locked="0"/>
    </xf>
    <xf numFmtId="0" fontId="16" fillId="0" borderId="13" xfId="0" applyFont="1" applyBorder="1" applyAlignment="1" applyProtection="1">
      <alignment vertical="center" shrinkToFit="1"/>
      <protection locked="0"/>
    </xf>
    <xf numFmtId="165" fontId="16" fillId="3" borderId="26" xfId="0" applyNumberFormat="1" applyFont="1" applyFill="1" applyBorder="1" applyAlignment="1" applyProtection="1">
      <alignment horizontal="right" vertical="center"/>
    </xf>
    <xf numFmtId="165" fontId="16" fillId="0" borderId="27" xfId="0" applyNumberFormat="1" applyFont="1" applyBorder="1" applyAlignment="1" applyProtection="1">
      <alignment horizontal="right" vertical="center"/>
    </xf>
    <xf numFmtId="165" fontId="16" fillId="0" borderId="35" xfId="0" applyNumberFormat="1" applyFont="1" applyBorder="1" applyAlignment="1" applyProtection="1">
      <alignment horizontal="right" vertical="center"/>
    </xf>
    <xf numFmtId="165" fontId="16" fillId="0" borderId="36" xfId="0" applyNumberFormat="1" applyFont="1" applyBorder="1" applyAlignment="1" applyProtection="1">
      <alignment horizontal="right" vertical="center"/>
    </xf>
    <xf numFmtId="165" fontId="16" fillId="0" borderId="37" xfId="0" applyNumberFormat="1" applyFont="1" applyBorder="1" applyAlignment="1" applyProtection="1">
      <alignment horizontal="right" vertical="center"/>
    </xf>
    <xf numFmtId="165" fontId="16" fillId="0" borderId="41" xfId="0" applyNumberFormat="1" applyFont="1" applyBorder="1" applyAlignment="1" applyProtection="1">
      <alignment horizontal="right" vertical="center"/>
    </xf>
    <xf numFmtId="49" fontId="16" fillId="3" borderId="37" xfId="0" applyNumberFormat="1" applyFont="1" applyFill="1" applyBorder="1" applyAlignment="1" applyProtection="1">
      <alignment vertical="center" shrinkToFit="1"/>
    </xf>
    <xf numFmtId="0" fontId="16" fillId="0" borderId="37" xfId="0" applyFont="1" applyBorder="1" applyAlignment="1" applyProtection="1">
      <alignment vertical="center" shrinkToFit="1"/>
    </xf>
    <xf numFmtId="0" fontId="16" fillId="0" borderId="41" xfId="0" applyFont="1" applyBorder="1" applyAlignment="1" applyProtection="1">
      <alignment vertical="center" shrinkToFit="1"/>
    </xf>
    <xf numFmtId="165" fontId="16" fillId="3" borderId="14" xfId="0" applyNumberFormat="1" applyFont="1" applyFill="1" applyBorder="1" applyAlignment="1" applyProtection="1">
      <alignment horizontal="right" vertical="center"/>
    </xf>
    <xf numFmtId="165" fontId="16" fillId="0" borderId="0" xfId="0" applyNumberFormat="1" applyFont="1" applyBorder="1" applyAlignment="1" applyProtection="1">
      <alignment horizontal="right" vertical="center"/>
    </xf>
    <xf numFmtId="165" fontId="16" fillId="0" borderId="13" xfId="0" applyNumberFormat="1" applyFont="1" applyBorder="1" applyAlignment="1" applyProtection="1">
      <alignment horizontal="right" vertical="center"/>
    </xf>
    <xf numFmtId="165" fontId="16" fillId="0" borderId="10" xfId="0" applyNumberFormat="1" applyFont="1" applyBorder="1" applyAlignment="1" applyProtection="1">
      <alignment horizontal="right" vertical="center"/>
    </xf>
    <xf numFmtId="165" fontId="16" fillId="0" borderId="11" xfId="0" applyNumberFormat="1" applyFont="1" applyBorder="1" applyAlignment="1" applyProtection="1">
      <alignment horizontal="right" vertical="center"/>
    </xf>
    <xf numFmtId="165" fontId="16" fillId="0" borderId="12" xfId="0" applyNumberFormat="1" applyFont="1" applyBorder="1" applyAlignment="1" applyProtection="1">
      <alignment horizontal="right" vertical="center"/>
    </xf>
    <xf numFmtId="165" fontId="11" fillId="4" borderId="14" xfId="0" applyNumberFormat="1" applyFont="1" applyFill="1" applyBorder="1" applyAlignment="1" applyProtection="1">
      <alignment horizontal="right" vertical="center"/>
    </xf>
    <xf numFmtId="165" fontId="11" fillId="4" borderId="0" xfId="0" applyNumberFormat="1" applyFont="1" applyFill="1" applyBorder="1" applyAlignment="1" applyProtection="1">
      <alignment horizontal="right" vertical="center"/>
    </xf>
    <xf numFmtId="165" fontId="11" fillId="4" borderId="13" xfId="0" applyNumberFormat="1" applyFont="1" applyFill="1" applyBorder="1" applyAlignment="1" applyProtection="1">
      <alignment horizontal="right" vertical="center"/>
    </xf>
    <xf numFmtId="49" fontId="16" fillId="3" borderId="11" xfId="0" applyNumberFormat="1" applyFont="1" applyFill="1" applyBorder="1" applyAlignment="1" applyProtection="1">
      <alignment vertical="center" shrinkToFit="1"/>
    </xf>
    <xf numFmtId="0" fontId="16" fillId="0" borderId="11" xfId="0" applyFont="1" applyBorder="1" applyAlignment="1" applyProtection="1">
      <alignment vertical="center" shrinkToFit="1"/>
    </xf>
    <xf numFmtId="0" fontId="16" fillId="0" borderId="12" xfId="0" applyFont="1" applyBorder="1" applyAlignment="1" applyProtection="1">
      <alignment vertical="center" shrinkToFit="1"/>
    </xf>
    <xf numFmtId="0" fontId="16" fillId="4" borderId="5" xfId="0" applyFont="1" applyFill="1" applyBorder="1" applyAlignment="1" applyProtection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wrapText="1"/>
    </xf>
    <xf numFmtId="0" fontId="3" fillId="4" borderId="6" xfId="0" applyFont="1" applyFill="1" applyBorder="1" applyAlignment="1" applyProtection="1">
      <alignment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justify" wrapText="1"/>
    </xf>
    <xf numFmtId="0" fontId="13" fillId="0" borderId="0" xfId="0" applyFont="1" applyAlignment="1" applyProtection="1">
      <alignment horizontal="justify" wrapText="1"/>
    </xf>
    <xf numFmtId="0" fontId="11" fillId="4" borderId="0" xfId="0" applyFont="1" applyFill="1" applyAlignment="1" applyProtection="1">
      <alignment horizontal="justify" vertical="top" wrapText="1"/>
    </xf>
    <xf numFmtId="0" fontId="2" fillId="4" borderId="0" xfId="0" applyFont="1" applyFill="1" applyAlignment="1" applyProtection="1">
      <alignment horizontal="justify" vertical="top" wrapText="1"/>
    </xf>
    <xf numFmtId="0" fontId="2" fillId="4" borderId="4" xfId="0" applyFont="1" applyFill="1" applyBorder="1" applyAlignment="1" applyProtection="1">
      <alignment vertical="top" wrapText="1"/>
    </xf>
    <xf numFmtId="0" fontId="2" fillId="4" borderId="5" xfId="0" applyFont="1" applyFill="1" applyBorder="1" applyAlignment="1" applyProtection="1">
      <alignment vertical="top" wrapText="1"/>
    </xf>
    <xf numFmtId="0" fontId="2" fillId="4" borderId="5" xfId="0" applyFont="1" applyFill="1" applyBorder="1" applyAlignment="1" applyProtection="1">
      <alignment wrapText="1"/>
    </xf>
    <xf numFmtId="0" fontId="2" fillId="4" borderId="6" xfId="0" applyFont="1" applyFill="1" applyBorder="1" applyAlignment="1" applyProtection="1">
      <alignment wrapText="1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16" fillId="4" borderId="40" xfId="0" applyFont="1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vertical="center"/>
    </xf>
    <xf numFmtId="0" fontId="0" fillId="0" borderId="46" xfId="0" applyBorder="1" applyAlignment="1" applyProtection="1">
      <alignment vertical="center"/>
    </xf>
    <xf numFmtId="0" fontId="16" fillId="4" borderId="8" xfId="0" applyFont="1" applyFill="1" applyBorder="1" applyAlignment="1" applyProtection="1">
      <alignment horizontal="center" vertical="center"/>
    </xf>
    <xf numFmtId="0" fontId="16" fillId="4" borderId="9" xfId="0" applyFont="1" applyFill="1" applyBorder="1" applyAlignment="1" applyProtection="1">
      <alignment horizontal="center" vertical="center"/>
    </xf>
    <xf numFmtId="10" fontId="35" fillId="4" borderId="16" xfId="0" applyNumberFormat="1" applyFont="1" applyFill="1" applyBorder="1" applyAlignment="1" applyProtection="1">
      <alignment horizontal="right" vertical="center" shrinkToFit="1"/>
    </xf>
    <xf numFmtId="0" fontId="35" fillId="4" borderId="16" xfId="0" applyFont="1" applyFill="1" applyBorder="1" applyAlignment="1" applyProtection="1">
      <alignment horizontal="right" vertical="center" shrinkToFi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5" xfId="0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6" fontId="38" fillId="4" borderId="8" xfId="0" applyNumberFormat="1" applyFont="1" applyFill="1" applyBorder="1" applyAlignment="1" applyProtection="1">
      <alignment vertical="center" wrapText="1"/>
    </xf>
    <xf numFmtId="16" fontId="28" fillId="4" borderId="15" xfId="0" quotePrefix="1" applyNumberFormat="1" applyFont="1" applyFill="1" applyBorder="1" applyAlignment="1" applyProtection="1">
      <alignment horizontal="left" vertical="center" wrapText="1"/>
    </xf>
    <xf numFmtId="16" fontId="28" fillId="4" borderId="15" xfId="0" applyNumberFormat="1" applyFont="1" applyFill="1" applyBorder="1" applyAlignment="1" applyProtection="1">
      <alignment horizontal="left" vertical="center" wrapText="1"/>
    </xf>
    <xf numFmtId="49" fontId="16" fillId="3" borderId="4" xfId="0" applyNumberFormat="1" applyFont="1" applyFill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49" fontId="16" fillId="4" borderId="4" xfId="0" applyNumberFormat="1" applyFont="1" applyFill="1" applyBorder="1" applyAlignment="1" applyProtection="1">
      <alignment horizontal="center" vertical="center"/>
    </xf>
    <xf numFmtId="49" fontId="16" fillId="4" borderId="5" xfId="0" applyNumberFormat="1" applyFont="1" applyFill="1" applyBorder="1" applyAlignment="1" applyProtection="1">
      <alignment horizontal="center" vertical="center"/>
    </xf>
    <xf numFmtId="49" fontId="16" fillId="4" borderId="6" xfId="0" applyNumberFormat="1" applyFont="1" applyFill="1" applyBorder="1" applyAlignment="1" applyProtection="1">
      <alignment horizontal="center" vertical="center"/>
    </xf>
    <xf numFmtId="14" fontId="16" fillId="3" borderId="4" xfId="0" applyNumberFormat="1" applyFont="1" applyFill="1" applyBorder="1" applyAlignment="1" applyProtection="1">
      <alignment horizontal="center" vertical="center"/>
      <protection locked="0"/>
    </xf>
    <xf numFmtId="14" fontId="16" fillId="0" borderId="5" xfId="0" applyNumberFormat="1" applyFont="1" applyBorder="1" applyAlignment="1" applyProtection="1">
      <alignment horizontal="center" vertical="center"/>
      <protection locked="0"/>
    </xf>
    <xf numFmtId="14" fontId="16" fillId="0" borderId="6" xfId="0" applyNumberFormat="1" applyFont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right" vertical="center" wrapText="1"/>
    </xf>
    <xf numFmtId="16" fontId="30" fillId="4" borderId="0" xfId="0" applyNumberFormat="1" applyFont="1" applyFill="1" applyAlignment="1" applyProtection="1">
      <alignment horizontal="justify" vertical="center" wrapText="1"/>
    </xf>
    <xf numFmtId="0" fontId="48" fillId="0" borderId="0" xfId="0" applyFont="1" applyAlignment="1" applyProtection="1">
      <alignment horizontal="justify" vertical="center"/>
    </xf>
    <xf numFmtId="0" fontId="2" fillId="4" borderId="5" xfId="0" applyFont="1" applyFill="1" applyBorder="1" applyAlignment="1" applyProtection="1">
      <alignment horizontal="left" vertical="center"/>
    </xf>
    <xf numFmtId="14" fontId="2" fillId="3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</xf>
    <xf numFmtId="0" fontId="0" fillId="2" borderId="5" xfId="0" applyFill="1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left" vertical="center"/>
    </xf>
    <xf numFmtId="0" fontId="2" fillId="4" borderId="4" xfId="0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2" fillId="4" borderId="0" xfId="0" applyFont="1" applyFill="1" applyAlignment="1" applyProtection="1">
      <alignment horizontal="justify" vertical="center" wrapText="1"/>
    </xf>
    <xf numFmtId="0" fontId="0" fillId="4" borderId="0" xfId="0" applyFont="1" applyFill="1" applyAlignment="1" applyProtection="1">
      <alignment horizontal="justify" vertical="center" wrapText="1"/>
    </xf>
    <xf numFmtId="0" fontId="11" fillId="4" borderId="0" xfId="0" applyFont="1" applyFill="1" applyAlignment="1" applyProtection="1">
      <alignment horizontal="justify" vertical="center" wrapText="1"/>
    </xf>
    <xf numFmtId="0" fontId="0" fillId="0" borderId="0" xfId="0" applyAlignment="1" applyProtection="1">
      <alignment horizontal="justify" vertical="center" wrapText="1"/>
    </xf>
    <xf numFmtId="0" fontId="11" fillId="4" borderId="0" xfId="0" applyFont="1" applyFill="1" applyBorder="1" applyAlignment="1" applyProtection="1">
      <alignment horizontal="justify" wrapText="1"/>
    </xf>
    <xf numFmtId="0" fontId="0" fillId="0" borderId="5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14" fontId="2" fillId="4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49" fontId="113" fillId="5" borderId="0" xfId="0" applyNumberFormat="1" applyFont="1" applyFill="1" applyBorder="1" applyAlignment="1" applyProtection="1">
      <alignment horizontal="center" vertical="center" wrapText="1" shrinkToFit="1"/>
    </xf>
    <xf numFmtId="0" fontId="116" fillId="5" borderId="0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vertical="top" wrapText="1"/>
    </xf>
    <xf numFmtId="0" fontId="11" fillId="0" borderId="0" xfId="0" applyFont="1" applyBorder="1" applyAlignment="1" applyProtection="1">
      <alignment horizontal="justify" wrapText="1"/>
    </xf>
    <xf numFmtId="0" fontId="16" fillId="4" borderId="35" xfId="0" applyNumberFormat="1" applyFont="1" applyFill="1" applyBorder="1" applyAlignment="1" applyProtection="1">
      <alignment vertical="center" shrinkToFit="1"/>
    </xf>
    <xf numFmtId="0" fontId="16" fillId="4" borderId="27" xfId="0" applyFont="1" applyFill="1" applyBorder="1" applyAlignment="1" applyProtection="1">
      <alignment horizontal="left" vertical="center"/>
    </xf>
    <xf numFmtId="0" fontId="16" fillId="4" borderId="28" xfId="0" applyFont="1" applyFill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 indent="1"/>
    </xf>
    <xf numFmtId="0" fontId="2" fillId="0" borderId="9" xfId="0" applyFont="1" applyBorder="1" applyAlignment="1" applyProtection="1">
      <alignment horizontal="left" vertical="center" indent="1"/>
    </xf>
    <xf numFmtId="0" fontId="2" fillId="0" borderId="10" xfId="0" applyFont="1" applyBorder="1" applyAlignment="1" applyProtection="1">
      <alignment horizontal="left" vertical="center" indent="1"/>
    </xf>
    <xf numFmtId="0" fontId="2" fillId="0" borderId="11" xfId="0" applyFont="1" applyBorder="1" applyAlignment="1" applyProtection="1">
      <alignment horizontal="left" vertical="center" indent="1"/>
    </xf>
    <xf numFmtId="0" fontId="2" fillId="0" borderId="12" xfId="0" applyFont="1" applyBorder="1" applyAlignment="1" applyProtection="1">
      <alignment horizontal="left" vertical="center" indent="1"/>
    </xf>
    <xf numFmtId="0" fontId="2" fillId="0" borderId="5" xfId="0" applyFont="1" applyBorder="1" applyAlignment="1" applyProtection="1"/>
    <xf numFmtId="0" fontId="2" fillId="0" borderId="6" xfId="0" applyFont="1" applyBorder="1" applyAlignment="1" applyProtection="1"/>
    <xf numFmtId="0" fontId="2" fillId="4" borderId="6" xfId="0" applyFont="1" applyFill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top" wrapText="1"/>
    </xf>
    <xf numFmtId="0" fontId="2" fillId="0" borderId="9" xfId="0" applyFont="1" applyBorder="1" applyAlignment="1" applyProtection="1">
      <alignment vertical="top" wrapText="1"/>
    </xf>
    <xf numFmtId="0" fontId="2" fillId="4" borderId="0" xfId="0" applyFont="1" applyFill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13" xfId="0" applyFont="1" applyBorder="1" applyAlignment="1" applyProtection="1">
      <alignment vertical="top" wrapText="1"/>
    </xf>
    <xf numFmtId="0" fontId="100" fillId="4" borderId="50" xfId="0" applyFont="1" applyFill="1" applyBorder="1" applyAlignment="1" applyProtection="1">
      <alignment vertical="top" wrapText="1"/>
    </xf>
    <xf numFmtId="0" fontId="100" fillId="0" borderId="50" xfId="0" applyFont="1" applyBorder="1" applyAlignment="1" applyProtection="1">
      <alignment vertical="top" wrapText="1"/>
    </xf>
    <xf numFmtId="0" fontId="100" fillId="0" borderId="51" xfId="0" applyFont="1" applyBorder="1" applyAlignment="1" applyProtection="1">
      <alignment vertical="top" wrapText="1"/>
    </xf>
    <xf numFmtId="49" fontId="2" fillId="3" borderId="4" xfId="0" applyNumberFormat="1" applyFont="1" applyFill="1" applyBorder="1" applyAlignment="1" applyProtection="1">
      <protection locked="0"/>
    </xf>
    <xf numFmtId="49" fontId="0" fillId="0" borderId="5" xfId="0" applyNumberFormat="1" applyBorder="1" applyAlignment="1" applyProtection="1">
      <protection locked="0"/>
    </xf>
    <xf numFmtId="49" fontId="0" fillId="0" borderId="6" xfId="0" applyNumberFormat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5" fontId="0" fillId="3" borderId="4" xfId="0" applyNumberFormat="1" applyFill="1" applyBorder="1" applyAlignment="1" applyProtection="1">
      <protection locked="0"/>
    </xf>
    <xf numFmtId="165" fontId="0" fillId="0" borderId="5" xfId="0" applyNumberFormat="1" applyBorder="1" applyAlignment="1" applyProtection="1">
      <protection locked="0"/>
    </xf>
    <xf numFmtId="165" fontId="0" fillId="0" borderId="6" xfId="0" applyNumberFormat="1" applyBorder="1" applyAlignment="1" applyProtection="1">
      <protection locked="0"/>
    </xf>
    <xf numFmtId="0" fontId="0" fillId="3" borderId="4" xfId="0" applyFill="1" applyBorder="1" applyAlignment="1" applyProtection="1"/>
    <xf numFmtId="0" fontId="0" fillId="3" borderId="5" xfId="0" applyFill="1" applyBorder="1" applyAlignment="1" applyProtection="1"/>
    <xf numFmtId="0" fontId="100" fillId="4" borderId="8" xfId="0" applyFont="1" applyFill="1" applyBorder="1" applyAlignment="1" applyProtection="1">
      <alignment horizontal="justify" vertical="top" wrapText="1"/>
    </xf>
    <xf numFmtId="0" fontId="100" fillId="0" borderId="8" xfId="0" applyFont="1" applyBorder="1" applyAlignment="1" applyProtection="1">
      <alignment horizontal="justify" vertical="top" wrapText="1"/>
    </xf>
    <xf numFmtId="0" fontId="100" fillId="0" borderId="9" xfId="0" applyFont="1" applyBorder="1" applyAlignment="1" applyProtection="1">
      <alignment horizontal="justify" vertical="top" wrapText="1"/>
    </xf>
    <xf numFmtId="0" fontId="100" fillId="4" borderId="11" xfId="0" applyFont="1" applyFill="1" applyBorder="1" applyAlignment="1" applyProtection="1">
      <alignment horizontal="justify" vertical="top" wrapText="1"/>
    </xf>
    <xf numFmtId="0" fontId="100" fillId="0" borderId="11" xfId="0" applyFont="1" applyBorder="1" applyAlignment="1" applyProtection="1">
      <alignment horizontal="justify" vertical="top" wrapText="1"/>
    </xf>
    <xf numFmtId="0" fontId="100" fillId="0" borderId="12" xfId="0" applyFont="1" applyBorder="1" applyAlignment="1" applyProtection="1">
      <alignment horizontal="justify" vertical="top" wrapText="1"/>
    </xf>
    <xf numFmtId="0" fontId="2" fillId="4" borderId="5" xfId="0" applyFont="1" applyFill="1" applyBorder="1" applyAlignment="1" applyProtection="1">
      <alignment vertical="center" wrapText="1"/>
    </xf>
    <xf numFmtId="0" fontId="2" fillId="4" borderId="4" xfId="0" applyFont="1" applyFill="1" applyBorder="1" applyAlignment="1" applyProtection="1">
      <alignment vertical="center" wrapText="1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4" borderId="5" xfId="0" applyFill="1" applyBorder="1" applyAlignment="1" applyProtection="1">
      <alignment vertical="center" wrapText="1"/>
    </xf>
    <xf numFmtId="0" fontId="0" fillId="4" borderId="6" xfId="0" applyFill="1" applyBorder="1" applyAlignment="1" applyProtection="1">
      <alignment vertical="center" wrapText="1"/>
    </xf>
    <xf numFmtId="0" fontId="0" fillId="4" borderId="5" xfId="0" applyFill="1" applyBorder="1" applyAlignment="1" applyProtection="1">
      <alignment horizontal="left" vertical="center" wrapText="1"/>
    </xf>
    <xf numFmtId="0" fontId="0" fillId="4" borderId="6" xfId="0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49" fontId="0" fillId="3" borderId="5" xfId="0" applyNumberFormat="1" applyFill="1" applyBorder="1" applyAlignment="1" applyProtection="1">
      <protection locked="0"/>
    </xf>
    <xf numFmtId="49" fontId="0" fillId="3" borderId="6" xfId="0" applyNumberFormat="1" applyFill="1" applyBorder="1" applyAlignment="1" applyProtection="1">
      <protection locked="0"/>
    </xf>
    <xf numFmtId="0" fontId="100" fillId="4" borderId="8" xfId="0" applyFont="1" applyFill="1" applyBorder="1" applyAlignment="1" applyProtection="1">
      <alignment vertical="top"/>
    </xf>
    <xf numFmtId="0" fontId="100" fillId="0" borderId="8" xfId="0" applyFont="1" applyBorder="1" applyAlignment="1" applyProtection="1">
      <alignment vertical="top"/>
    </xf>
    <xf numFmtId="0" fontId="100" fillId="0" borderId="9" xfId="0" applyFont="1" applyBorder="1" applyAlignment="1" applyProtection="1">
      <alignment vertical="top"/>
    </xf>
    <xf numFmtId="0" fontId="100" fillId="4" borderId="11" xfId="0" applyFont="1" applyFill="1" applyBorder="1" applyAlignment="1" applyProtection="1">
      <alignment vertical="top" wrapText="1"/>
    </xf>
    <xf numFmtId="0" fontId="100" fillId="0" borderId="11" xfId="0" applyFont="1" applyBorder="1" applyAlignment="1" applyProtection="1">
      <alignment vertical="top" wrapText="1"/>
    </xf>
    <xf numFmtId="0" fontId="100" fillId="0" borderId="12" xfId="0" applyFont="1" applyBorder="1" applyAlignment="1" applyProtection="1">
      <alignment vertical="top" wrapText="1"/>
    </xf>
    <xf numFmtId="0" fontId="16" fillId="4" borderId="4" xfId="0" applyNumberFormat="1" applyFont="1" applyFill="1" applyBorder="1" applyAlignment="1" applyProtection="1">
      <alignment vertical="center" wrapText="1"/>
    </xf>
    <xf numFmtId="0" fontId="16" fillId="4" borderId="5" xfId="0" applyNumberFormat="1" applyFont="1" applyFill="1" applyBorder="1" applyAlignment="1" applyProtection="1">
      <alignment vertical="center" wrapText="1"/>
    </xf>
    <xf numFmtId="0" fontId="16" fillId="4" borderId="6" xfId="0" applyNumberFormat="1" applyFont="1" applyFill="1" applyBorder="1" applyAlignment="1" applyProtection="1">
      <alignment vertical="center" wrapText="1"/>
    </xf>
    <xf numFmtId="178" fontId="16" fillId="4" borderId="4" xfId="0" applyNumberFormat="1" applyFont="1" applyFill="1" applyBorder="1" applyAlignment="1" applyProtection="1">
      <alignment horizontal="left" vertical="center" wrapText="1"/>
    </xf>
    <xf numFmtId="178" fontId="16" fillId="4" borderId="5" xfId="0" applyNumberFormat="1" applyFont="1" applyFill="1" applyBorder="1" applyAlignment="1" applyProtection="1">
      <alignment horizontal="left" vertical="center" wrapText="1"/>
    </xf>
    <xf numFmtId="178" fontId="16" fillId="4" borderId="6" xfId="0" applyNumberFormat="1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vertical="center"/>
    </xf>
    <xf numFmtId="0" fontId="96" fillId="4" borderId="47" xfId="0" applyFont="1" applyFill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4" borderId="47" xfId="0" applyFont="1" applyFill="1" applyBorder="1" applyAlignment="1" applyProtection="1">
      <alignment horizontal="center" vertical="center"/>
    </xf>
    <xf numFmtId="0" fontId="2" fillId="4" borderId="48" xfId="0" applyFont="1" applyFill="1" applyBorder="1" applyAlignment="1" applyProtection="1">
      <alignment vertical="center"/>
    </xf>
    <xf numFmtId="49" fontId="2" fillId="3" borderId="47" xfId="0" applyNumberFormat="1" applyFont="1" applyFill="1" applyBorder="1" applyAlignment="1" applyProtection="1">
      <alignment vertical="center"/>
      <protection locked="0"/>
    </xf>
    <xf numFmtId="49" fontId="0" fillId="3" borderId="5" xfId="0" applyNumberForma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horizontal="center" vertical="center"/>
    </xf>
    <xf numFmtId="0" fontId="0" fillId="4" borderId="48" xfId="0" applyFill="1" applyBorder="1" applyAlignment="1" applyProtection="1">
      <alignment horizontal="center" vertical="center"/>
    </xf>
    <xf numFmtId="49" fontId="2" fillId="3" borderId="5" xfId="0" applyNumberFormat="1" applyFont="1" applyFill="1" applyBorder="1" applyAlignment="1" applyProtection="1">
      <alignment vertical="center"/>
      <protection locked="0"/>
    </xf>
    <xf numFmtId="49" fontId="0" fillId="3" borderId="6" xfId="0" applyNumberFormat="1" applyFill="1" applyBorder="1" applyAlignment="1" applyProtection="1">
      <alignment vertical="center"/>
      <protection locked="0"/>
    </xf>
    <xf numFmtId="0" fontId="88" fillId="2" borderId="0" xfId="0" applyFont="1" applyFill="1" applyAlignment="1" applyProtection="1">
      <alignment horizontal="center" vertical="top" wrapText="1"/>
    </xf>
    <xf numFmtId="0" fontId="90" fillId="0" borderId="0" xfId="0" applyFont="1" applyAlignment="1" applyProtection="1">
      <alignment horizontal="center" vertical="top" wrapText="1"/>
    </xf>
    <xf numFmtId="0" fontId="91" fillId="4" borderId="0" xfId="0" applyFont="1" applyFill="1" applyAlignment="1" applyProtection="1">
      <alignment horizontal="center"/>
    </xf>
    <xf numFmtId="0" fontId="92" fillId="4" borderId="0" xfId="0" applyFont="1" applyFill="1" applyAlignment="1" applyProtection="1">
      <alignment horizontal="center"/>
    </xf>
    <xf numFmtId="0" fontId="92" fillId="4" borderId="0" xfId="0" applyFont="1" applyFill="1" applyAlignment="1" applyProtection="1"/>
    <xf numFmtId="0" fontId="8" fillId="4" borderId="0" xfId="0" applyFont="1" applyFill="1" applyAlignment="1" applyProtection="1">
      <alignment horizontal="center" vertical="top"/>
    </xf>
    <xf numFmtId="0" fontId="2" fillId="4" borderId="0" xfId="0" applyFont="1" applyFill="1" applyAlignment="1" applyProtection="1">
      <alignment horizontal="center" vertical="top"/>
    </xf>
    <xf numFmtId="0" fontId="2" fillId="4" borderId="0" xfId="0" applyFont="1" applyFill="1" applyAlignment="1" applyProtection="1">
      <alignment vertical="top"/>
    </xf>
    <xf numFmtId="0" fontId="2" fillId="4" borderId="0" xfId="0" applyFont="1" applyFill="1" applyAlignment="1" applyProtection="1"/>
    <xf numFmtId="0" fontId="2" fillId="4" borderId="23" xfId="0" applyFont="1" applyFill="1" applyBorder="1" applyAlignment="1" applyProtection="1">
      <alignment vertical="top" wrapText="1"/>
    </xf>
    <xf numFmtId="0" fontId="0" fillId="4" borderId="24" xfId="0" applyFill="1" applyBorder="1" applyAlignment="1" applyProtection="1">
      <alignment vertical="top"/>
    </xf>
    <xf numFmtId="0" fontId="0" fillId="4" borderId="25" xfId="0" applyFill="1" applyBorder="1" applyAlignment="1" applyProtection="1">
      <alignment vertical="top"/>
    </xf>
    <xf numFmtId="0" fontId="100" fillId="4" borderId="27" xfId="0" applyFont="1" applyFill="1" applyBorder="1" applyAlignment="1" applyProtection="1">
      <alignment vertical="top"/>
    </xf>
    <xf numFmtId="0" fontId="100" fillId="0" borderId="27" xfId="0" applyFont="1" applyBorder="1" applyAlignment="1" applyProtection="1">
      <alignment vertical="top"/>
    </xf>
    <xf numFmtId="0" fontId="100" fillId="0" borderId="35" xfId="0" applyFont="1" applyBorder="1" applyAlignment="1" applyProtection="1">
      <alignment vertical="top"/>
    </xf>
  </cellXfs>
  <cellStyles count="7">
    <cellStyle name="čárky 2" xfId="6"/>
    <cellStyle name="Hypertextový odkaz" xfId="1" builtinId="8"/>
    <cellStyle name="Normal" xfId="3"/>
    <cellStyle name="Normální" xfId="0" builtinId="0"/>
    <cellStyle name="normální_struktura_uzemi_cr" xfId="4"/>
    <cellStyle name="normální_struktura_uzemi_cr_01_01_2010" xfId="5"/>
    <cellStyle name="normální_Vyhláška 2004 NEW oprava" xfId="2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auto="1"/>
      </font>
    </dxf>
    <dxf>
      <fill>
        <patternFill>
          <bgColor theme="0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theme="0" tint="-0.34998626667073579"/>
      </font>
    </dxf>
    <dxf>
      <font>
        <b/>
        <i val="0"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 val="0"/>
        <i/>
        <color theme="0" tint="-0.34998626667073579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CC"/>
      <color rgb="FF00FFFF"/>
      <color rgb="FF66FF33"/>
      <color rgb="FFD60093"/>
      <color rgb="FF3399FF"/>
      <color rgb="FF666633"/>
      <color rgb="FF996633"/>
      <color rgb="FF008000"/>
      <color rgb="FF000099"/>
      <color rgb="FFE7D3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30</xdr:row>
      <xdr:rowOff>867</xdr:rowOff>
    </xdr:from>
    <xdr:to>
      <xdr:col>19</xdr:col>
      <xdr:colOff>29474</xdr:colOff>
      <xdr:row>251</xdr:row>
      <xdr:rowOff>0</xdr:rowOff>
    </xdr:to>
    <xdr:grpSp>
      <xdr:nvGrpSpPr>
        <xdr:cNvPr id="3" name="Skupina 2"/>
        <xdr:cNvGrpSpPr/>
      </xdr:nvGrpSpPr>
      <xdr:grpSpPr>
        <a:xfrm>
          <a:off x="457199" y="7030317"/>
          <a:ext cx="1982100" cy="39889833"/>
          <a:chOff x="3371000" y="5456815"/>
          <a:chExt cx="1836867" cy="494397"/>
        </a:xfrm>
      </xdr:grpSpPr>
      <xdr:sp macro="" textlink="">
        <xdr:nvSpPr>
          <xdr:cNvPr id="1031" name="OptionButton1" hidden="1">
            <a:extLst>
              <a:ext uri="{63B3BB69-23CF-44E3-9099-C40C66FF867C}">
                <a14:compatExt xmlns:a14="http://schemas.microsoft.com/office/drawing/2010/main" spid="_x0000_s1031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2" name="OptionButton2" hidden="1">
            <a:extLst>
              <a:ext uri="{63B3BB69-23CF-44E3-9099-C40C66FF867C}">
                <a14:compatExt xmlns:a14="http://schemas.microsoft.com/office/drawing/2010/main" spid="_x0000_s1032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3</xdr:col>
      <xdr:colOff>66675</xdr:colOff>
      <xdr:row>4</xdr:row>
      <xdr:rowOff>28575</xdr:rowOff>
    </xdr:from>
    <xdr:to>
      <xdr:col>15</xdr:col>
      <xdr:colOff>19050</xdr:colOff>
      <xdr:row>5</xdr:row>
      <xdr:rowOff>66675</xdr:rowOff>
    </xdr:to>
    <xdr:pic>
      <xdr:nvPicPr>
        <xdr:cNvPr id="6" name="Obrázek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38100</xdr:rowOff>
        </xdr:from>
        <xdr:to>
          <xdr:col>5</xdr:col>
          <xdr:colOff>47625</xdr:colOff>
          <xdr:row>9</xdr:row>
          <xdr:rowOff>228600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</xdr:row>
          <xdr:rowOff>28575</xdr:rowOff>
        </xdr:from>
        <xdr:to>
          <xdr:col>5</xdr:col>
          <xdr:colOff>47625</xdr:colOff>
          <xdr:row>10</xdr:row>
          <xdr:rowOff>219075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38100</xdr:rowOff>
        </xdr:from>
        <xdr:to>
          <xdr:col>5</xdr:col>
          <xdr:colOff>38100</xdr:colOff>
          <xdr:row>18</xdr:row>
          <xdr:rowOff>219075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28575</xdr:rowOff>
        </xdr:from>
        <xdr:to>
          <xdr:col>5</xdr:col>
          <xdr:colOff>38100</xdr:colOff>
          <xdr:row>19</xdr:row>
          <xdr:rowOff>219075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32</xdr:row>
          <xdr:rowOff>38100</xdr:rowOff>
        </xdr:from>
        <xdr:to>
          <xdr:col>5</xdr:col>
          <xdr:colOff>47625</xdr:colOff>
          <xdr:row>32</xdr:row>
          <xdr:rowOff>219075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33</xdr:row>
          <xdr:rowOff>28575</xdr:rowOff>
        </xdr:from>
        <xdr:to>
          <xdr:col>5</xdr:col>
          <xdr:colOff>47625</xdr:colOff>
          <xdr:row>33</xdr:row>
          <xdr:rowOff>219075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31</xdr:row>
          <xdr:rowOff>38100</xdr:rowOff>
        </xdr:from>
        <xdr:to>
          <xdr:col>5</xdr:col>
          <xdr:colOff>47625</xdr:colOff>
          <xdr:row>31</xdr:row>
          <xdr:rowOff>219075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51</xdr:row>
          <xdr:rowOff>28575</xdr:rowOff>
        </xdr:from>
        <xdr:to>
          <xdr:col>5</xdr:col>
          <xdr:colOff>38100</xdr:colOff>
          <xdr:row>51</xdr:row>
          <xdr:rowOff>219075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50</xdr:row>
          <xdr:rowOff>9525</xdr:rowOff>
        </xdr:from>
        <xdr:to>
          <xdr:col>5</xdr:col>
          <xdr:colOff>47625</xdr:colOff>
          <xdr:row>50</xdr:row>
          <xdr:rowOff>200025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43</xdr:row>
          <xdr:rowOff>38100</xdr:rowOff>
        </xdr:from>
        <xdr:to>
          <xdr:col>6</xdr:col>
          <xdr:colOff>38100</xdr:colOff>
          <xdr:row>43</xdr:row>
          <xdr:rowOff>228600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44</xdr:row>
          <xdr:rowOff>38100</xdr:rowOff>
        </xdr:from>
        <xdr:to>
          <xdr:col>6</xdr:col>
          <xdr:colOff>47625</xdr:colOff>
          <xdr:row>44</xdr:row>
          <xdr:rowOff>228600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63</xdr:row>
          <xdr:rowOff>38100</xdr:rowOff>
        </xdr:from>
        <xdr:to>
          <xdr:col>6</xdr:col>
          <xdr:colOff>38100</xdr:colOff>
          <xdr:row>63</xdr:row>
          <xdr:rowOff>228600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64</xdr:row>
          <xdr:rowOff>38100</xdr:rowOff>
        </xdr:from>
        <xdr:to>
          <xdr:col>6</xdr:col>
          <xdr:colOff>47625</xdr:colOff>
          <xdr:row>64</xdr:row>
          <xdr:rowOff>228600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ROGRAMY/2018/formulare/formulare_XLS/RP01_DT3/RP01-DT3_2018_2018_01_16_da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DOST"/>
      <sheetName val="ČESTNÉ PROHLÁŠENÍ De minimis"/>
      <sheetName val="projekt"/>
      <sheetName val="sumar"/>
      <sheetName val="List2"/>
      <sheetName val="List3"/>
      <sheetName val="Položky - Neckařová"/>
      <sheetName val="ovp_vystupy"/>
      <sheetName val="statutar"/>
      <sheetName val="pfzp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obec@hostetin.c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M268"/>
  <sheetViews>
    <sheetView showGridLines="0" tabSelected="1" view="pageBreakPreview" topLeftCell="A145" zoomScaleNormal="100" zoomScaleSheetLayoutView="100" workbookViewId="0">
      <selection activeCell="AH168" sqref="AH168:AS168"/>
    </sheetView>
  </sheetViews>
  <sheetFormatPr defaultColWidth="1.7109375" defaultRowHeight="14.25" x14ac:dyDescent="0.2"/>
  <cols>
    <col min="1" max="1" width="4.7109375" style="142" customWidth="1"/>
    <col min="2" max="3" width="1.7109375" style="142"/>
    <col min="4" max="4" width="2.28515625" style="142" customWidth="1"/>
    <col min="5" max="28" width="1.7109375" style="142"/>
    <col min="29" max="29" width="1.85546875" style="142" customWidth="1"/>
    <col min="30" max="54" width="1.7109375" style="142"/>
    <col min="55" max="55" width="1.7109375" style="142" customWidth="1"/>
    <col min="56" max="57" width="1.7109375" style="142"/>
    <col min="58" max="58" width="1.7109375" style="142" customWidth="1"/>
    <col min="59" max="59" width="50.85546875" style="101" hidden="1" customWidth="1"/>
    <col min="60" max="60" width="16.7109375" style="101" hidden="1" customWidth="1"/>
    <col min="61" max="63" width="18.5703125" style="142" hidden="1" customWidth="1"/>
    <col min="64" max="117" width="1.7109375" style="143"/>
    <col min="118" max="16384" width="1.7109375" style="1"/>
  </cols>
  <sheetData>
    <row r="1" spans="1:117" s="142" customFormat="1" hidden="1" x14ac:dyDescent="0.2">
      <c r="A1" s="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22"/>
      <c r="BH1" s="22"/>
      <c r="BI1" s="1"/>
      <c r="BJ1" s="1"/>
      <c r="BK1" s="1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</row>
    <row r="2" spans="1:117" s="142" customFormat="1" hidden="1" x14ac:dyDescent="0.2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22"/>
      <c r="BH2" s="22"/>
      <c r="BI2" s="135"/>
      <c r="BJ2" s="1"/>
      <c r="BK2" s="1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</row>
    <row r="3" spans="1:117" s="142" customFormat="1" hidden="1" x14ac:dyDescent="0.2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22"/>
      <c r="BH3" s="22"/>
      <c r="BI3" s="135"/>
      <c r="BJ3" s="1"/>
      <c r="BK3" s="1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</row>
    <row r="4" spans="1:117" s="224" customFormat="1" ht="18.75" customHeight="1" x14ac:dyDescent="0.25">
      <c r="A4" s="139"/>
      <c r="B4" s="6"/>
      <c r="C4" s="889" t="s">
        <v>2208</v>
      </c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  <c r="X4" s="890"/>
      <c r="Y4" s="890"/>
      <c r="Z4" s="890"/>
      <c r="AA4" s="890"/>
      <c r="AB4" s="890"/>
      <c r="AC4" s="890"/>
      <c r="AD4" s="890"/>
      <c r="AE4" s="890"/>
      <c r="AF4" s="890"/>
      <c r="AG4" s="890"/>
      <c r="AH4" s="890"/>
      <c r="AI4" s="890"/>
      <c r="AJ4" s="890"/>
      <c r="AK4" s="890"/>
      <c r="AL4" s="890"/>
      <c r="AM4" s="890"/>
      <c r="AN4" s="890"/>
      <c r="AO4" s="890"/>
      <c r="AP4" s="890"/>
      <c r="AQ4" s="890"/>
      <c r="AR4" s="890"/>
      <c r="AS4" s="890"/>
      <c r="AT4" s="890"/>
      <c r="AU4" s="890"/>
      <c r="AV4" s="890"/>
      <c r="AW4" s="890"/>
      <c r="AX4" s="890"/>
      <c r="AY4" s="890"/>
      <c r="AZ4" s="890"/>
      <c r="BA4" s="890"/>
      <c r="BB4" s="890"/>
      <c r="BC4" s="890"/>
      <c r="BD4" s="890"/>
      <c r="BE4" s="890"/>
      <c r="BF4" s="138"/>
      <c r="BG4" s="28"/>
      <c r="BH4" s="28"/>
      <c r="BI4" s="139"/>
      <c r="BJ4" s="139"/>
      <c r="BK4" s="139"/>
    </row>
    <row r="5" spans="1:117" s="142" customFormat="1" ht="39" customHeight="1" x14ac:dyDescent="0.35">
      <c r="A5" s="1"/>
      <c r="B5" s="627" t="s">
        <v>41</v>
      </c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  <c r="P5" s="628"/>
      <c r="Q5" s="628"/>
      <c r="R5" s="628"/>
      <c r="S5" s="628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8"/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/>
      <c r="AQ5" s="628"/>
      <c r="AR5" s="628"/>
      <c r="AS5" s="628"/>
      <c r="AT5" s="628"/>
      <c r="AU5" s="628"/>
      <c r="AV5" s="628"/>
      <c r="AW5" s="628"/>
      <c r="AX5" s="628"/>
      <c r="AY5" s="628"/>
      <c r="AZ5" s="628"/>
      <c r="BA5" s="628"/>
      <c r="BB5" s="629"/>
      <c r="BC5" s="629"/>
      <c r="BD5" s="629"/>
      <c r="BE5" s="629"/>
      <c r="BF5" s="629"/>
      <c r="BG5" s="22"/>
      <c r="BH5" s="22"/>
      <c r="BI5" s="1"/>
      <c r="BJ5" s="1"/>
      <c r="BK5" s="1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</row>
    <row r="6" spans="1:117" s="142" customFormat="1" ht="30.75" customHeight="1" x14ac:dyDescent="0.2">
      <c r="A6" s="1"/>
      <c r="B6" s="641" t="s">
        <v>103</v>
      </c>
      <c r="C6" s="642"/>
      <c r="D6" s="642"/>
      <c r="E6" s="642"/>
      <c r="F6" s="642"/>
      <c r="G6" s="642"/>
      <c r="H6" s="642"/>
      <c r="I6" s="642"/>
      <c r="J6" s="642"/>
      <c r="K6" s="642"/>
      <c r="L6" s="642"/>
      <c r="M6" s="642"/>
      <c r="N6" s="642"/>
      <c r="O6" s="642"/>
      <c r="P6" s="642"/>
      <c r="Q6" s="642"/>
      <c r="R6" s="642"/>
      <c r="S6" s="642"/>
      <c r="T6" s="642"/>
      <c r="U6" s="642"/>
      <c r="V6" s="642"/>
      <c r="W6" s="642"/>
      <c r="X6" s="642"/>
      <c r="Y6" s="642"/>
      <c r="Z6" s="642"/>
      <c r="AA6" s="642"/>
      <c r="AB6" s="642"/>
      <c r="AC6" s="642"/>
      <c r="AD6" s="642"/>
      <c r="AE6" s="642"/>
      <c r="AF6" s="642"/>
      <c r="AG6" s="642"/>
      <c r="AH6" s="642"/>
      <c r="AI6" s="642"/>
      <c r="AJ6" s="642"/>
      <c r="AK6" s="642"/>
      <c r="AL6" s="642"/>
      <c r="AM6" s="642"/>
      <c r="AN6" s="642"/>
      <c r="AO6" s="642"/>
      <c r="AP6" s="642"/>
      <c r="AQ6" s="642"/>
      <c r="AR6" s="642"/>
      <c r="AS6" s="642"/>
      <c r="AT6" s="642"/>
      <c r="AU6" s="642"/>
      <c r="AV6" s="642"/>
      <c r="AW6" s="642"/>
      <c r="AX6" s="642"/>
      <c r="AY6" s="642"/>
      <c r="AZ6" s="642"/>
      <c r="BA6" s="642"/>
      <c r="BB6" s="642"/>
      <c r="BC6" s="642"/>
      <c r="BD6" s="642"/>
      <c r="BE6" s="642"/>
      <c r="BF6" s="642"/>
      <c r="BG6" s="22"/>
      <c r="BH6" s="22"/>
      <c r="BI6" s="1"/>
      <c r="BJ6" s="1"/>
      <c r="BK6" s="1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</row>
    <row r="7" spans="1:117" s="142" customFormat="1" ht="41.25" customHeight="1" x14ac:dyDescent="0.35">
      <c r="A7" s="1"/>
      <c r="B7" s="639" t="s">
        <v>1589</v>
      </c>
      <c r="C7" s="640"/>
      <c r="D7" s="640"/>
      <c r="E7" s="640"/>
      <c r="F7" s="640"/>
      <c r="G7" s="640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  <c r="AE7" s="640"/>
      <c r="AF7" s="640"/>
      <c r="AG7" s="640"/>
      <c r="AH7" s="640"/>
      <c r="AI7" s="640"/>
      <c r="AJ7" s="640"/>
      <c r="AK7" s="640"/>
      <c r="AL7" s="640"/>
      <c r="AM7" s="640"/>
      <c r="AN7" s="640"/>
      <c r="AO7" s="640"/>
      <c r="AP7" s="640"/>
      <c r="AQ7" s="640"/>
      <c r="AR7" s="640"/>
      <c r="AS7" s="640"/>
      <c r="AT7" s="640"/>
      <c r="AU7" s="640"/>
      <c r="AV7" s="640"/>
      <c r="AW7" s="640"/>
      <c r="AX7" s="640"/>
      <c r="AY7" s="640"/>
      <c r="AZ7" s="640"/>
      <c r="BA7" s="640"/>
      <c r="BB7" s="640"/>
      <c r="BC7" s="640"/>
      <c r="BD7" s="640"/>
      <c r="BE7" s="640"/>
      <c r="BF7" s="640"/>
      <c r="BG7" s="22"/>
      <c r="BH7" s="22"/>
      <c r="BI7" s="1"/>
      <c r="BJ7" s="1"/>
      <c r="BK7" s="1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</row>
    <row r="8" spans="1:117" s="313" customFormat="1" ht="21.75" customHeight="1" x14ac:dyDescent="0.25">
      <c r="A8" s="177"/>
      <c r="B8" s="368" t="s">
        <v>1590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AX8" s="369"/>
      <c r="AY8" s="369"/>
      <c r="AZ8" s="369"/>
      <c r="BA8" s="369"/>
      <c r="BB8" s="369"/>
      <c r="BC8" s="369"/>
      <c r="BD8" s="369"/>
      <c r="BE8" s="369"/>
      <c r="BF8" s="369"/>
      <c r="BG8" s="121"/>
      <c r="BH8" s="121"/>
      <c r="BI8" s="177"/>
      <c r="BJ8" s="177"/>
      <c r="BK8" s="177"/>
    </row>
    <row r="9" spans="1:117" s="142" customFormat="1" ht="35.25" customHeight="1" x14ac:dyDescent="0.2">
      <c r="A9" s="1"/>
      <c r="B9" s="643" t="s">
        <v>1591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/>
      <c r="AF9" s="644"/>
      <c r="AG9" s="644"/>
      <c r="AH9" s="644"/>
      <c r="AI9" s="644"/>
      <c r="AJ9" s="644"/>
      <c r="AK9" s="644"/>
      <c r="AL9" s="644"/>
      <c r="AM9" s="644"/>
      <c r="AN9" s="644"/>
      <c r="AO9" s="644"/>
      <c r="AP9" s="644"/>
      <c r="AQ9" s="644"/>
      <c r="AR9" s="644"/>
      <c r="AS9" s="644"/>
      <c r="AT9" s="644"/>
      <c r="AU9" s="644"/>
      <c r="AV9" s="644"/>
      <c r="AW9" s="644"/>
      <c r="AX9" s="644"/>
      <c r="AY9" s="644"/>
      <c r="AZ9" s="644"/>
      <c r="BA9" s="644"/>
      <c r="BB9" s="644"/>
      <c r="BC9" s="644"/>
      <c r="BD9" s="644"/>
      <c r="BE9" s="644"/>
      <c r="BF9" s="644"/>
      <c r="BG9" s="22"/>
      <c r="BH9" s="22"/>
      <c r="BI9" s="1"/>
      <c r="BJ9" s="1"/>
      <c r="BK9" s="1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</row>
    <row r="10" spans="1:117" s="223" customFormat="1" ht="30" customHeight="1" x14ac:dyDescent="0.35">
      <c r="A10" s="136"/>
      <c r="B10" s="627" t="s">
        <v>42</v>
      </c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  <c r="AI10" s="645"/>
      <c r="AJ10" s="645"/>
      <c r="AK10" s="645"/>
      <c r="AL10" s="645"/>
      <c r="AM10" s="645"/>
      <c r="AN10" s="645"/>
      <c r="AO10" s="645"/>
      <c r="AP10" s="645"/>
      <c r="AQ10" s="645"/>
      <c r="AR10" s="645"/>
      <c r="AS10" s="645"/>
      <c r="AT10" s="645"/>
      <c r="AU10" s="645"/>
      <c r="AV10" s="645"/>
      <c r="AW10" s="645"/>
      <c r="AX10" s="645"/>
      <c r="AY10" s="645"/>
      <c r="AZ10" s="645"/>
      <c r="BA10" s="645"/>
      <c r="BB10" s="645"/>
      <c r="BC10" s="645"/>
      <c r="BD10" s="645"/>
      <c r="BE10" s="645"/>
      <c r="BF10" s="645"/>
      <c r="BG10" s="27"/>
      <c r="BH10" s="27"/>
      <c r="BI10" s="136"/>
      <c r="BJ10" s="136"/>
      <c r="BK10" s="136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</row>
    <row r="11" spans="1:117" s="142" customFormat="1" ht="15" customHeight="1" x14ac:dyDescent="0.25">
      <c r="A11" s="1"/>
      <c r="B11" s="630" t="s">
        <v>0</v>
      </c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628"/>
      <c r="O11" s="628"/>
      <c r="P11" s="628"/>
      <c r="Q11" s="628"/>
      <c r="R11" s="628"/>
      <c r="S11" s="628"/>
      <c r="T11" s="628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8"/>
      <c r="AH11" s="628"/>
      <c r="AI11" s="628"/>
      <c r="AJ11" s="628"/>
      <c r="AK11" s="628"/>
      <c r="AL11" s="628"/>
      <c r="AM11" s="628"/>
      <c r="AN11" s="628"/>
      <c r="AO11" s="628"/>
      <c r="AP11" s="628"/>
      <c r="AQ11" s="628"/>
      <c r="AR11" s="628"/>
      <c r="AS11" s="628"/>
      <c r="AT11" s="628"/>
      <c r="AU11" s="628"/>
      <c r="AV11" s="628"/>
      <c r="AW11" s="628"/>
      <c r="AX11" s="628"/>
      <c r="AY11" s="628"/>
      <c r="AZ11" s="628"/>
      <c r="BA11" s="628"/>
      <c r="BB11" s="631"/>
      <c r="BC11" s="631"/>
      <c r="BD11" s="631"/>
      <c r="BE11" s="631"/>
      <c r="BF11" s="631"/>
      <c r="BG11" s="22"/>
      <c r="BH11" s="22"/>
      <c r="BI11" s="1"/>
      <c r="BJ11" s="1"/>
      <c r="BK11" s="1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</row>
    <row r="12" spans="1:117" s="142" customFormat="1" ht="6" customHeight="1" x14ac:dyDescent="0.2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137"/>
      <c r="BE12" s="5"/>
      <c r="BF12" s="5"/>
      <c r="BG12" s="22"/>
      <c r="BH12" s="22"/>
      <c r="BI12" s="1"/>
      <c r="BJ12" s="1"/>
      <c r="BK12" s="1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</row>
    <row r="13" spans="1:117" s="224" customFormat="1" ht="18.75" hidden="1" customHeight="1" x14ac:dyDescent="0.25">
      <c r="A13" s="139"/>
      <c r="B13" s="6"/>
      <c r="C13" s="646" t="s">
        <v>45</v>
      </c>
      <c r="D13" s="647"/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  <c r="AE13" s="647"/>
      <c r="AF13" s="647"/>
      <c r="AG13" s="647"/>
      <c r="AH13" s="647"/>
      <c r="AI13" s="647"/>
      <c r="AJ13" s="647"/>
      <c r="AK13" s="647"/>
      <c r="AL13" s="647"/>
      <c r="AM13" s="647"/>
      <c r="AN13" s="647"/>
      <c r="AO13" s="647"/>
      <c r="AP13" s="647"/>
      <c r="AQ13" s="647"/>
      <c r="AR13" s="647"/>
      <c r="AS13" s="647"/>
      <c r="AT13" s="647"/>
      <c r="AU13" s="647"/>
      <c r="AV13" s="647"/>
      <c r="AW13" s="647"/>
      <c r="AX13" s="647"/>
      <c r="AY13" s="647"/>
      <c r="AZ13" s="647"/>
      <c r="BA13" s="647"/>
      <c r="BB13" s="647"/>
      <c r="BC13" s="647"/>
      <c r="BD13" s="647"/>
      <c r="BE13" s="648"/>
      <c r="BF13" s="138"/>
      <c r="BG13" s="28"/>
      <c r="BH13" s="28"/>
      <c r="BI13" s="139"/>
      <c r="BJ13" s="139"/>
      <c r="BK13" s="139"/>
    </row>
    <row r="14" spans="1:117" s="142" customFormat="1" ht="8.25" customHeight="1" x14ac:dyDescent="0.2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137"/>
      <c r="BE14" s="5"/>
      <c r="BF14" s="5"/>
      <c r="BG14" s="22"/>
      <c r="BH14" s="22"/>
      <c r="BI14" s="1"/>
      <c r="BJ14" s="1"/>
      <c r="BK14" s="1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</row>
    <row r="15" spans="1:117" s="142" customFormat="1" ht="30" customHeight="1" x14ac:dyDescent="0.25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635" t="s">
        <v>1</v>
      </c>
      <c r="X15" s="636"/>
      <c r="Y15" s="636"/>
      <c r="Z15" s="636"/>
      <c r="AA15" s="636"/>
      <c r="AB15" s="636"/>
      <c r="AC15" s="636"/>
      <c r="AD15" s="636"/>
      <c r="AE15" s="636"/>
      <c r="AF15" s="636"/>
      <c r="AG15" s="637"/>
      <c r="AH15" s="638"/>
      <c r="AI15" s="657"/>
      <c r="AJ15" s="658"/>
      <c r="AK15" s="658"/>
      <c r="AL15" s="658"/>
      <c r="AM15" s="658"/>
      <c r="AN15" s="658"/>
      <c r="AO15" s="658"/>
      <c r="AP15" s="658"/>
      <c r="AQ15" s="658"/>
      <c r="AR15" s="658"/>
      <c r="AS15" s="658"/>
      <c r="AT15" s="658"/>
      <c r="AU15" s="658"/>
      <c r="AV15" s="658"/>
      <c r="AW15" s="658"/>
      <c r="AX15" s="658"/>
      <c r="AY15" s="658"/>
      <c r="AZ15" s="658"/>
      <c r="BA15" s="658"/>
      <c r="BB15" s="658"/>
      <c r="BC15" s="658"/>
      <c r="BD15" s="658"/>
      <c r="BE15" s="659"/>
      <c r="BF15" s="5"/>
      <c r="BG15" s="22"/>
      <c r="BH15" s="22"/>
      <c r="BI15" s="1"/>
      <c r="BJ15" s="1"/>
      <c r="BK15" s="1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</row>
    <row r="16" spans="1:117" s="142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40" t="s">
        <v>98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22"/>
      <c r="BH16" s="22"/>
      <c r="BI16" s="1"/>
      <c r="BJ16" s="1"/>
      <c r="BK16" s="1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</row>
    <row r="17" spans="1:117" s="142" customFormat="1" ht="11.25" customHeight="1" x14ac:dyDescent="0.2">
      <c r="A17" s="1"/>
      <c r="B17" s="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5"/>
      <c r="BG17" s="22"/>
      <c r="BH17" s="22"/>
      <c r="BI17" s="1"/>
      <c r="BJ17" s="1"/>
      <c r="BK17" s="1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</row>
    <row r="18" spans="1:117" s="142" customFormat="1" ht="19.5" customHeight="1" x14ac:dyDescent="0.25">
      <c r="A18" s="1"/>
      <c r="B18" s="2"/>
      <c r="C18" s="679" t="s">
        <v>273</v>
      </c>
      <c r="D18" s="680"/>
      <c r="E18" s="680"/>
      <c r="F18" s="680"/>
      <c r="G18" s="680"/>
      <c r="H18" s="680"/>
      <c r="I18" s="680"/>
      <c r="J18" s="680"/>
      <c r="K18" s="680"/>
      <c r="L18" s="680"/>
      <c r="M18" s="680"/>
      <c r="N18" s="680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  <c r="AB18" s="680"/>
      <c r="AC18" s="680"/>
      <c r="AD18" s="680"/>
      <c r="AE18" s="680"/>
      <c r="AF18" s="680"/>
      <c r="AG18" s="680"/>
      <c r="AH18" s="680"/>
      <c r="AI18" s="680"/>
      <c r="AJ18" s="680"/>
      <c r="AK18" s="680"/>
      <c r="AL18" s="680"/>
      <c r="AM18" s="680"/>
      <c r="AN18" s="680"/>
      <c r="AO18" s="680"/>
      <c r="AP18" s="680"/>
      <c r="AQ18" s="680"/>
      <c r="AR18" s="680"/>
      <c r="AS18" s="680"/>
      <c r="AT18" s="680"/>
      <c r="AU18" s="680"/>
      <c r="AV18" s="680"/>
      <c r="AW18" s="680"/>
      <c r="AX18" s="680"/>
      <c r="AY18" s="680"/>
      <c r="AZ18" s="680"/>
      <c r="BA18" s="680"/>
      <c r="BB18" s="680"/>
      <c r="BC18" s="680"/>
      <c r="BD18" s="680"/>
      <c r="BE18" s="681"/>
      <c r="BF18" s="3"/>
      <c r="BG18" s="22"/>
      <c r="BH18" s="22"/>
      <c r="BI18" s="1"/>
      <c r="BJ18" s="1"/>
      <c r="BK18" s="1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</row>
    <row r="19" spans="1:117" s="142" customFormat="1" ht="19.5" customHeight="1" x14ac:dyDescent="0.2">
      <c r="A19" s="1"/>
      <c r="B19" s="4"/>
      <c r="C19" s="682" t="s">
        <v>1592</v>
      </c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  <c r="AD19" s="683"/>
      <c r="AE19" s="683"/>
      <c r="AF19" s="683"/>
      <c r="AG19" s="683"/>
      <c r="AH19" s="683"/>
      <c r="AI19" s="683"/>
      <c r="AJ19" s="683"/>
      <c r="AK19" s="683"/>
      <c r="AL19" s="683"/>
      <c r="AM19" s="683"/>
      <c r="AN19" s="683"/>
      <c r="AO19" s="683"/>
      <c r="AP19" s="683"/>
      <c r="AQ19" s="683"/>
      <c r="AR19" s="683"/>
      <c r="AS19" s="683"/>
      <c r="AT19" s="683"/>
      <c r="AU19" s="683"/>
      <c r="AV19" s="683"/>
      <c r="AW19" s="683"/>
      <c r="AX19" s="683"/>
      <c r="AY19" s="683"/>
      <c r="AZ19" s="683"/>
      <c r="BA19" s="683"/>
      <c r="BB19" s="683"/>
      <c r="BC19" s="683"/>
      <c r="BD19" s="683"/>
      <c r="BE19" s="684"/>
      <c r="BF19" s="5"/>
      <c r="BG19" s="22"/>
      <c r="BH19" s="22"/>
      <c r="BI19" s="1"/>
      <c r="BJ19" s="1"/>
      <c r="BK19" s="1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</row>
    <row r="20" spans="1:117" s="142" customFormat="1" ht="19.5" customHeight="1" x14ac:dyDescent="0.25">
      <c r="A20" s="1"/>
      <c r="B20" s="2"/>
      <c r="C20" s="679" t="s">
        <v>274</v>
      </c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  <c r="U20" s="680"/>
      <c r="V20" s="680"/>
      <c r="W20" s="680"/>
      <c r="X20" s="680"/>
      <c r="Y20" s="680"/>
      <c r="Z20" s="680"/>
      <c r="AA20" s="680"/>
      <c r="AB20" s="680"/>
      <c r="AC20" s="680"/>
      <c r="AD20" s="680"/>
      <c r="AE20" s="680"/>
      <c r="AF20" s="680"/>
      <c r="AG20" s="680"/>
      <c r="AH20" s="680"/>
      <c r="AI20" s="680"/>
      <c r="AJ20" s="680"/>
      <c r="AK20" s="680"/>
      <c r="AL20" s="680"/>
      <c r="AM20" s="680"/>
      <c r="AN20" s="680"/>
      <c r="AO20" s="680"/>
      <c r="AP20" s="680"/>
      <c r="AQ20" s="680"/>
      <c r="AR20" s="680"/>
      <c r="AS20" s="680"/>
      <c r="AT20" s="680"/>
      <c r="AU20" s="680"/>
      <c r="AV20" s="680"/>
      <c r="AW20" s="680"/>
      <c r="AX20" s="680"/>
      <c r="AY20" s="680"/>
      <c r="AZ20" s="680"/>
      <c r="BA20" s="680"/>
      <c r="BB20" s="680"/>
      <c r="BC20" s="680"/>
      <c r="BD20" s="680"/>
      <c r="BE20" s="681"/>
      <c r="BF20" s="3"/>
      <c r="BG20" s="22"/>
      <c r="BH20" s="22"/>
      <c r="BI20" s="1"/>
      <c r="BJ20" s="1"/>
      <c r="BK20" s="1"/>
    </row>
    <row r="21" spans="1:117" s="142" customFormat="1" ht="16.5" customHeight="1" x14ac:dyDescent="0.25">
      <c r="A21" s="1"/>
      <c r="B21" s="4"/>
      <c r="C21" s="400" t="s">
        <v>1595</v>
      </c>
      <c r="D21" s="401"/>
      <c r="E21" s="693" t="s">
        <v>1593</v>
      </c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  <c r="AI21" s="401"/>
      <c r="AJ21" s="401"/>
      <c r="AK21" s="401"/>
      <c r="AL21" s="401"/>
      <c r="AM21" s="401"/>
      <c r="AN21" s="401"/>
      <c r="AO21" s="401"/>
      <c r="AP21" s="401"/>
      <c r="AQ21" s="401"/>
      <c r="AR21" s="401"/>
      <c r="AS21" s="401"/>
      <c r="AT21" s="401"/>
      <c r="AU21" s="401"/>
      <c r="AV21" s="401"/>
      <c r="AW21" s="401"/>
      <c r="AX21" s="401"/>
      <c r="AY21" s="401"/>
      <c r="AZ21" s="401"/>
      <c r="BA21" s="401"/>
      <c r="BB21" s="401"/>
      <c r="BC21" s="401"/>
      <c r="BD21" s="401"/>
      <c r="BE21" s="694"/>
      <c r="BF21" s="5"/>
      <c r="BG21" s="22"/>
      <c r="BH21" s="22"/>
      <c r="BI21" s="1"/>
      <c r="BJ21" s="1"/>
      <c r="BK21" s="1"/>
    </row>
    <row r="22" spans="1:117" s="142" customFormat="1" ht="16.5" customHeight="1" x14ac:dyDescent="0.2">
      <c r="A22" s="1"/>
      <c r="B22" s="4"/>
      <c r="C22" s="695" t="s">
        <v>1596</v>
      </c>
      <c r="D22" s="398"/>
      <c r="E22" s="397" t="s">
        <v>1594</v>
      </c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9"/>
      <c r="BF22" s="5"/>
      <c r="BG22" s="22"/>
      <c r="BH22" s="22"/>
      <c r="BI22" s="1"/>
      <c r="BJ22" s="1"/>
      <c r="BK22" s="1"/>
    </row>
    <row r="23" spans="1:117" s="142" customFormat="1" ht="16.5" customHeight="1" x14ac:dyDescent="0.2">
      <c r="A23" s="1"/>
      <c r="B23" s="4"/>
      <c r="C23" s="431" t="s">
        <v>1621</v>
      </c>
      <c r="D23" s="395"/>
      <c r="E23" s="394" t="s">
        <v>1622</v>
      </c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6"/>
      <c r="BF23" s="5"/>
      <c r="BG23" s="22"/>
      <c r="BH23" s="22"/>
      <c r="BI23" s="1"/>
      <c r="BJ23" s="1"/>
      <c r="BK23" s="1"/>
    </row>
    <row r="24" spans="1:117" s="142" customFormat="1" ht="19.5" customHeight="1" x14ac:dyDescent="0.2">
      <c r="A24" s="1"/>
      <c r="B24" s="4"/>
      <c r="C24" s="498" t="s">
        <v>2209</v>
      </c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99"/>
      <c r="AG24" s="499"/>
      <c r="AH24" s="499"/>
      <c r="AI24" s="499"/>
      <c r="AJ24" s="499"/>
      <c r="AK24" s="499"/>
      <c r="AL24" s="499"/>
      <c r="AM24" s="499"/>
      <c r="AN24" s="499"/>
      <c r="AO24" s="499"/>
      <c r="AP24" s="499"/>
      <c r="AQ24" s="499"/>
      <c r="AR24" s="499"/>
      <c r="AS24" s="499"/>
      <c r="AT24" s="499"/>
      <c r="AU24" s="685" t="str">
        <f>AU64</f>
        <v>vygeneruje se</v>
      </c>
      <c r="AV24" s="686"/>
      <c r="AW24" s="686"/>
      <c r="AX24" s="686"/>
      <c r="AY24" s="686"/>
      <c r="AZ24" s="686"/>
      <c r="BA24" s="686"/>
      <c r="BB24" s="686"/>
      <c r="BC24" s="686"/>
      <c r="BD24" s="686"/>
      <c r="BE24" s="687"/>
      <c r="BF24" s="5"/>
      <c r="BG24" s="22"/>
      <c r="BH24" s="22"/>
      <c r="BI24" s="1"/>
      <c r="BJ24" s="1"/>
      <c r="BK24" s="1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</row>
    <row r="25" spans="1:117" s="142" customFormat="1" ht="12.75" customHeight="1" x14ac:dyDescent="0.2">
      <c r="A25" s="1"/>
      <c r="B25" s="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5"/>
      <c r="BG25" s="22"/>
      <c r="BH25" s="22"/>
      <c r="BI25" s="1"/>
      <c r="BJ25" s="1"/>
      <c r="BK25" s="1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</row>
    <row r="26" spans="1:117" s="142" customFormat="1" ht="19.5" customHeight="1" x14ac:dyDescent="0.25">
      <c r="A26" s="1"/>
      <c r="B26" s="2"/>
      <c r="C26" s="649" t="s">
        <v>245</v>
      </c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0"/>
      <c r="O26" s="650"/>
      <c r="P26" s="650"/>
      <c r="Q26" s="650"/>
      <c r="R26" s="650"/>
      <c r="S26" s="650"/>
      <c r="T26" s="650"/>
      <c r="U26" s="650"/>
      <c r="V26" s="650"/>
      <c r="W26" s="650"/>
      <c r="X26" s="650"/>
      <c r="Y26" s="650"/>
      <c r="Z26" s="650"/>
      <c r="AA26" s="650"/>
      <c r="AB26" s="650"/>
      <c r="AC26" s="650"/>
      <c r="AD26" s="650"/>
      <c r="AE26" s="650"/>
      <c r="AF26" s="650"/>
      <c r="AG26" s="650"/>
      <c r="AH26" s="650"/>
      <c r="AI26" s="650"/>
      <c r="AJ26" s="650"/>
      <c r="AK26" s="650"/>
      <c r="AL26" s="650"/>
      <c r="AM26" s="650"/>
      <c r="AN26" s="650"/>
      <c r="AO26" s="650"/>
      <c r="AP26" s="650"/>
      <c r="AQ26" s="650"/>
      <c r="AR26" s="650"/>
      <c r="AS26" s="650"/>
      <c r="AT26" s="650"/>
      <c r="AU26" s="650"/>
      <c r="AV26" s="650"/>
      <c r="AW26" s="650"/>
      <c r="AX26" s="650"/>
      <c r="AY26" s="650"/>
      <c r="AZ26" s="650"/>
      <c r="BA26" s="650"/>
      <c r="BB26" s="650"/>
      <c r="BC26" s="650"/>
      <c r="BD26" s="650"/>
      <c r="BE26" s="651"/>
      <c r="BF26" s="3"/>
      <c r="BG26" s="22"/>
      <c r="BH26" s="22"/>
      <c r="BI26" s="1"/>
      <c r="BJ26" s="1"/>
      <c r="BK26" s="1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</row>
    <row r="27" spans="1:117" s="142" customFormat="1" ht="24.75" customHeight="1" x14ac:dyDescent="0.25">
      <c r="A27" s="1"/>
      <c r="B27" s="4"/>
      <c r="C27" s="632"/>
      <c r="D27" s="633"/>
      <c r="E27" s="633"/>
      <c r="F27" s="633"/>
      <c r="G27" s="633"/>
      <c r="H27" s="633"/>
      <c r="I27" s="633"/>
      <c r="J27" s="633"/>
      <c r="K27" s="633"/>
      <c r="L27" s="633"/>
      <c r="M27" s="633"/>
      <c r="N27" s="633"/>
      <c r="O27" s="633"/>
      <c r="P27" s="633"/>
      <c r="Q27" s="633"/>
      <c r="R27" s="633"/>
      <c r="S27" s="633"/>
      <c r="T27" s="633"/>
      <c r="U27" s="633"/>
      <c r="V27" s="633"/>
      <c r="W27" s="633"/>
      <c r="X27" s="633"/>
      <c r="Y27" s="633"/>
      <c r="Z27" s="633"/>
      <c r="AA27" s="633"/>
      <c r="AB27" s="633"/>
      <c r="AC27" s="633"/>
      <c r="AD27" s="633"/>
      <c r="AE27" s="633"/>
      <c r="AF27" s="633"/>
      <c r="AG27" s="633"/>
      <c r="AH27" s="633"/>
      <c r="AI27" s="633"/>
      <c r="AJ27" s="633"/>
      <c r="AK27" s="633"/>
      <c r="AL27" s="633"/>
      <c r="AM27" s="633"/>
      <c r="AN27" s="633"/>
      <c r="AO27" s="633"/>
      <c r="AP27" s="633"/>
      <c r="AQ27" s="633"/>
      <c r="AR27" s="633"/>
      <c r="AS27" s="633"/>
      <c r="AT27" s="633"/>
      <c r="AU27" s="633"/>
      <c r="AV27" s="633"/>
      <c r="AW27" s="633"/>
      <c r="AX27" s="633"/>
      <c r="AY27" s="633"/>
      <c r="AZ27" s="633"/>
      <c r="BA27" s="633"/>
      <c r="BB27" s="633"/>
      <c r="BC27" s="633"/>
      <c r="BD27" s="633"/>
      <c r="BE27" s="634"/>
      <c r="BF27" s="5"/>
      <c r="BG27" s="25"/>
      <c r="BH27" s="22"/>
      <c r="BI27" s="1"/>
      <c r="BJ27" s="1"/>
      <c r="BK27" s="1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</row>
    <row r="28" spans="1:117" s="142" customFormat="1" ht="12.75" customHeight="1" x14ac:dyDescent="0.25">
      <c r="A28" s="1"/>
      <c r="B28" s="2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3"/>
      <c r="BG28" s="22"/>
      <c r="BH28" s="22"/>
      <c r="BI28" s="1"/>
      <c r="BJ28" s="1"/>
      <c r="BK28" s="1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</row>
    <row r="29" spans="1:117" s="142" customFormat="1" ht="19.5" customHeight="1" x14ac:dyDescent="0.25">
      <c r="A29" s="1"/>
      <c r="B29" s="2"/>
      <c r="C29" s="654" t="s">
        <v>70</v>
      </c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6"/>
      <c r="Z29" s="652" t="str">
        <f>IF(AH168="","Pole se naplňuje automaticky!",(AH168))</f>
        <v>Pole se naplňuje automaticky!</v>
      </c>
      <c r="AA29" s="653"/>
      <c r="AB29" s="653"/>
      <c r="AC29" s="653"/>
      <c r="AD29" s="653"/>
      <c r="AE29" s="653"/>
      <c r="AF29" s="653"/>
      <c r="AG29" s="653"/>
      <c r="AH29" s="653"/>
      <c r="AI29" s="653"/>
      <c r="AJ29" s="653"/>
      <c r="AK29" s="653"/>
      <c r="AL29" s="653"/>
      <c r="AM29" s="653"/>
      <c r="AN29" s="653"/>
      <c r="AO29" s="653"/>
      <c r="AP29" s="653"/>
      <c r="AQ29" s="653"/>
      <c r="AR29" s="653"/>
      <c r="AS29" s="653"/>
      <c r="AT29" s="653"/>
      <c r="AU29" s="653"/>
      <c r="AV29" s="653"/>
      <c r="AW29" s="653"/>
      <c r="AX29" s="653"/>
      <c r="AY29" s="653"/>
      <c r="AZ29" s="653"/>
      <c r="BA29" s="653"/>
      <c r="BB29" s="653"/>
      <c r="BC29" s="653"/>
      <c r="BD29" s="653"/>
      <c r="BE29" s="653"/>
      <c r="BF29" s="3"/>
      <c r="BG29" s="22"/>
      <c r="BH29" s="22"/>
      <c r="BI29" s="22"/>
      <c r="BJ29" s="1"/>
      <c r="BK29" s="1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</row>
    <row r="30" spans="1:117" s="226" customFormat="1" ht="35.25" customHeight="1" x14ac:dyDescent="0.2">
      <c r="A30" s="7"/>
      <c r="B30" s="10"/>
      <c r="C30" s="17" t="s">
        <v>43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8"/>
      <c r="BG30" s="29" t="s">
        <v>54</v>
      </c>
      <c r="BH30" s="29"/>
      <c r="BI30" s="7"/>
      <c r="BJ30" s="7"/>
      <c r="BK30" s="7"/>
      <c r="BL30" s="225"/>
      <c r="BM30" s="225"/>
      <c r="BN30" s="225"/>
      <c r="BO30" s="225"/>
      <c r="BP30" s="225"/>
      <c r="BQ30" s="225"/>
      <c r="BR30" s="225"/>
      <c r="BS30" s="225"/>
      <c r="BT30" s="225"/>
      <c r="BU30" s="225"/>
      <c r="BV30" s="225"/>
      <c r="BW30" s="225"/>
      <c r="BX30" s="225"/>
      <c r="BY30" s="225"/>
      <c r="BZ30" s="225"/>
      <c r="CA30" s="225"/>
      <c r="CB30" s="225"/>
      <c r="CC30" s="225"/>
      <c r="CD30" s="225"/>
      <c r="CE30" s="225"/>
      <c r="CF30" s="225"/>
      <c r="CG30" s="225"/>
      <c r="CH30" s="225"/>
      <c r="CI30" s="225"/>
      <c r="CJ30" s="225"/>
      <c r="CK30" s="225"/>
      <c r="CL30" s="225"/>
      <c r="CM30" s="225"/>
      <c r="CN30" s="225"/>
      <c r="CO30" s="225"/>
      <c r="CP30" s="225"/>
      <c r="CQ30" s="225"/>
      <c r="CR30" s="225"/>
      <c r="CS30" s="225"/>
      <c r="CT30" s="225"/>
      <c r="CU30" s="225"/>
      <c r="CV30" s="225"/>
      <c r="CW30" s="225"/>
      <c r="CX30" s="225"/>
      <c r="CY30" s="225"/>
      <c r="CZ30" s="225"/>
      <c r="DA30" s="225"/>
      <c r="DB30" s="225"/>
      <c r="DC30" s="225"/>
      <c r="DD30" s="225"/>
      <c r="DE30" s="225"/>
      <c r="DF30" s="225"/>
      <c r="DG30" s="225"/>
      <c r="DH30" s="225"/>
      <c r="DI30" s="225"/>
      <c r="DJ30" s="225"/>
      <c r="DK30" s="225"/>
      <c r="DL30" s="225"/>
      <c r="DM30" s="225"/>
    </row>
    <row r="31" spans="1:117" s="142" customFormat="1" ht="19.5" customHeight="1" x14ac:dyDescent="0.25">
      <c r="A31" s="1"/>
      <c r="B31" s="5"/>
      <c r="C31" s="660" t="s">
        <v>44</v>
      </c>
      <c r="D31" s="661"/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1"/>
      <c r="T31" s="661"/>
      <c r="U31" s="650"/>
      <c r="V31" s="651"/>
      <c r="W31" s="673" t="s">
        <v>275</v>
      </c>
      <c r="X31" s="674"/>
      <c r="Y31" s="674"/>
      <c r="Z31" s="674"/>
      <c r="AA31" s="674"/>
      <c r="AB31" s="674"/>
      <c r="AC31" s="674"/>
      <c r="AD31" s="674"/>
      <c r="AE31" s="674"/>
      <c r="AF31" s="674"/>
      <c r="AG31" s="674"/>
      <c r="AH31" s="674"/>
      <c r="AI31" s="674"/>
      <c r="AJ31" s="674"/>
      <c r="AK31" s="674"/>
      <c r="AL31" s="674"/>
      <c r="AM31" s="674"/>
      <c r="AN31" s="674"/>
      <c r="AO31" s="674"/>
      <c r="AP31" s="674"/>
      <c r="AQ31" s="674"/>
      <c r="AR31" s="674"/>
      <c r="AS31" s="674"/>
      <c r="AT31" s="674"/>
      <c r="AU31" s="674"/>
      <c r="AV31" s="674"/>
      <c r="AW31" s="674"/>
      <c r="AX31" s="674"/>
      <c r="AY31" s="674"/>
      <c r="AZ31" s="674"/>
      <c r="BA31" s="674"/>
      <c r="BB31" s="674"/>
      <c r="BC31" s="674"/>
      <c r="BD31" s="674"/>
      <c r="BE31" s="675"/>
      <c r="BF31" s="5"/>
      <c r="BG31" s="29" t="s">
        <v>88</v>
      </c>
      <c r="BH31" s="29"/>
      <c r="BI31" s="25"/>
      <c r="BJ31" s="1"/>
      <c r="BK31" s="1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</row>
    <row r="32" spans="1:117" s="142" customFormat="1" ht="19.5" customHeight="1" x14ac:dyDescent="0.25">
      <c r="A32" s="1"/>
      <c r="B32" s="5"/>
      <c r="C32" s="662" t="s">
        <v>278</v>
      </c>
      <c r="D32" s="661"/>
      <c r="E32" s="661"/>
      <c r="F32" s="661"/>
      <c r="G32" s="661"/>
      <c r="H32" s="661"/>
      <c r="I32" s="661"/>
      <c r="J32" s="661"/>
      <c r="K32" s="661"/>
      <c r="L32" s="661"/>
      <c r="M32" s="661"/>
      <c r="N32" s="661"/>
      <c r="O32" s="661"/>
      <c r="P32" s="661"/>
      <c r="Q32" s="661"/>
      <c r="R32" s="661"/>
      <c r="S32" s="661"/>
      <c r="T32" s="661"/>
      <c r="U32" s="650"/>
      <c r="V32" s="651"/>
      <c r="W32" s="670" t="s">
        <v>1599</v>
      </c>
      <c r="X32" s="671"/>
      <c r="Y32" s="671"/>
      <c r="Z32" s="671"/>
      <c r="AA32" s="671"/>
      <c r="AB32" s="671"/>
      <c r="AC32" s="671"/>
      <c r="AD32" s="671"/>
      <c r="AE32" s="671"/>
      <c r="AF32" s="671"/>
      <c r="AG32" s="671"/>
      <c r="AH32" s="671"/>
      <c r="AI32" s="671"/>
      <c r="AJ32" s="671"/>
      <c r="AK32" s="671"/>
      <c r="AL32" s="671"/>
      <c r="AM32" s="671"/>
      <c r="AN32" s="671"/>
      <c r="AO32" s="671"/>
      <c r="AP32" s="671"/>
      <c r="AQ32" s="671"/>
      <c r="AR32" s="671"/>
      <c r="AS32" s="671"/>
      <c r="AT32" s="671"/>
      <c r="AU32" s="671"/>
      <c r="AV32" s="671"/>
      <c r="AW32" s="671"/>
      <c r="AX32" s="671"/>
      <c r="AY32" s="671"/>
      <c r="AZ32" s="671"/>
      <c r="BA32" s="671"/>
      <c r="BB32" s="671"/>
      <c r="BC32" s="671"/>
      <c r="BD32" s="671"/>
      <c r="BE32" s="672"/>
      <c r="BF32" s="5"/>
      <c r="BG32" s="29" t="s">
        <v>87</v>
      </c>
      <c r="BH32" s="93" t="s">
        <v>276</v>
      </c>
      <c r="BI32" s="141"/>
      <c r="BL32" s="143"/>
      <c r="BM32" s="143"/>
      <c r="BN32" s="143"/>
      <c r="BO32" s="143"/>
      <c r="BP32" s="143"/>
      <c r="BQ32" s="143"/>
      <c r="BR32" s="143"/>
      <c r="BS32" s="143"/>
      <c r="BT32" s="144"/>
      <c r="BU32" s="144"/>
      <c r="BV32" s="145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</row>
    <row r="33" spans="1:117" s="142" customFormat="1" ht="26.25" hidden="1" customHeight="1" x14ac:dyDescent="0.2">
      <c r="A33" s="1"/>
      <c r="B33" s="5"/>
      <c r="C33" s="662" t="s">
        <v>208</v>
      </c>
      <c r="D33" s="688"/>
      <c r="E33" s="688"/>
      <c r="F33" s="688"/>
      <c r="G33" s="688"/>
      <c r="H33" s="688"/>
      <c r="I33" s="688"/>
      <c r="J33" s="688"/>
      <c r="K33" s="688"/>
      <c r="L33" s="688"/>
      <c r="M33" s="688"/>
      <c r="N33" s="688"/>
      <c r="O33" s="688"/>
      <c r="P33" s="688"/>
      <c r="Q33" s="688"/>
      <c r="R33" s="688"/>
      <c r="S33" s="688"/>
      <c r="T33" s="688"/>
      <c r="U33" s="406"/>
      <c r="V33" s="689"/>
      <c r="W33" s="690" t="s">
        <v>263</v>
      </c>
      <c r="X33" s="691"/>
      <c r="Y33" s="691"/>
      <c r="Z33" s="691"/>
      <c r="AA33" s="691"/>
      <c r="AB33" s="691"/>
      <c r="AC33" s="691"/>
      <c r="AD33" s="691"/>
      <c r="AE33" s="691"/>
      <c r="AF33" s="691"/>
      <c r="AG33" s="691"/>
      <c r="AH33" s="691"/>
      <c r="AI33" s="691"/>
      <c r="AJ33" s="691"/>
      <c r="AK33" s="691"/>
      <c r="AL33" s="691"/>
      <c r="AM33" s="691"/>
      <c r="AN33" s="691"/>
      <c r="AO33" s="691"/>
      <c r="AP33" s="691"/>
      <c r="AQ33" s="691"/>
      <c r="AR33" s="691"/>
      <c r="AS33" s="691"/>
      <c r="AT33" s="691"/>
      <c r="AU33" s="691"/>
      <c r="AV33" s="691"/>
      <c r="AW33" s="691"/>
      <c r="AX33" s="691"/>
      <c r="AY33" s="691"/>
      <c r="AZ33" s="691"/>
      <c r="BA33" s="691"/>
      <c r="BB33" s="691"/>
      <c r="BC33" s="691"/>
      <c r="BD33" s="691"/>
      <c r="BE33" s="692"/>
      <c r="BF33" s="5"/>
      <c r="BG33" s="51" t="s">
        <v>206</v>
      </c>
      <c r="BH33" s="93" t="s">
        <v>277</v>
      </c>
      <c r="BI33" s="1"/>
      <c r="BJ33" s="1"/>
      <c r="BK33" s="1"/>
      <c r="BL33" s="143"/>
      <c r="BM33" s="143"/>
      <c r="BN33" s="143"/>
      <c r="BO33" s="143"/>
      <c r="BP33" s="143"/>
      <c r="BQ33" s="143"/>
      <c r="BR33" s="143"/>
      <c r="BS33" s="143"/>
      <c r="BT33" s="144"/>
      <c r="BU33" s="144"/>
      <c r="BV33" s="145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</row>
    <row r="34" spans="1:117" s="142" customFormat="1" ht="19.5" customHeight="1" x14ac:dyDescent="0.25">
      <c r="A34" s="1"/>
      <c r="B34" s="5"/>
      <c r="C34" s="660" t="s">
        <v>2207</v>
      </c>
      <c r="D34" s="661"/>
      <c r="E34" s="661"/>
      <c r="F34" s="661"/>
      <c r="G34" s="661"/>
      <c r="H34" s="661"/>
      <c r="I34" s="661"/>
      <c r="J34" s="661"/>
      <c r="K34" s="661"/>
      <c r="L34" s="661"/>
      <c r="M34" s="661"/>
      <c r="N34" s="661"/>
      <c r="O34" s="661"/>
      <c r="P34" s="661"/>
      <c r="Q34" s="661"/>
      <c r="R34" s="661"/>
      <c r="S34" s="661"/>
      <c r="T34" s="661"/>
      <c r="U34" s="650"/>
      <c r="V34" s="651"/>
      <c r="W34" s="667" t="str">
        <f>IF(W35=0,"vygeneruje se",VLOOKUP(W35,IČO!A:AC,4,0))</f>
        <v>vygeneruje se</v>
      </c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668"/>
      <c r="AS34" s="668"/>
      <c r="AT34" s="668"/>
      <c r="AU34" s="668"/>
      <c r="AV34" s="668"/>
      <c r="AW34" s="668"/>
      <c r="AX34" s="668"/>
      <c r="AY34" s="668"/>
      <c r="AZ34" s="668"/>
      <c r="BA34" s="668"/>
      <c r="BB34" s="668"/>
      <c r="BC34" s="668"/>
      <c r="BD34" s="668"/>
      <c r="BE34" s="669"/>
      <c r="BF34" s="5"/>
      <c r="BG34" s="30"/>
      <c r="BH34" s="146"/>
      <c r="BI34" s="25"/>
      <c r="BJ34" s="1"/>
      <c r="BK34" s="1"/>
      <c r="BL34" s="143"/>
      <c r="BM34" s="143"/>
      <c r="BN34" s="143"/>
      <c r="BO34" s="143"/>
      <c r="BP34" s="143"/>
      <c r="BQ34" s="143"/>
      <c r="BR34" s="143"/>
      <c r="BS34" s="143"/>
      <c r="BT34" s="144"/>
      <c r="BU34" s="144"/>
      <c r="BV34" s="145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</row>
    <row r="35" spans="1:117" s="142" customFormat="1" ht="19.5" customHeight="1" x14ac:dyDescent="0.25">
      <c r="A35" s="1"/>
      <c r="B35" s="5"/>
      <c r="C35" s="660" t="s">
        <v>2204</v>
      </c>
      <c r="D35" s="661"/>
      <c r="E35" s="661"/>
      <c r="F35" s="661"/>
      <c r="G35" s="661"/>
      <c r="H35" s="661"/>
      <c r="I35" s="661"/>
      <c r="J35" s="661"/>
      <c r="K35" s="661"/>
      <c r="L35" s="661"/>
      <c r="M35" s="661"/>
      <c r="N35" s="661"/>
      <c r="O35" s="661"/>
      <c r="P35" s="661"/>
      <c r="Q35" s="661"/>
      <c r="R35" s="661"/>
      <c r="S35" s="661"/>
      <c r="T35" s="661"/>
      <c r="U35" s="650"/>
      <c r="V35" s="651"/>
      <c r="W35" s="676"/>
      <c r="X35" s="677"/>
      <c r="Y35" s="677"/>
      <c r="Z35" s="677"/>
      <c r="AA35" s="677"/>
      <c r="AB35" s="677"/>
      <c r="AC35" s="677"/>
      <c r="AD35" s="677"/>
      <c r="AE35" s="677"/>
      <c r="AF35" s="677"/>
      <c r="AG35" s="677"/>
      <c r="AH35" s="677"/>
      <c r="AI35" s="677"/>
      <c r="AJ35" s="677"/>
      <c r="AK35" s="677"/>
      <c r="AL35" s="677"/>
      <c r="AM35" s="677"/>
      <c r="AN35" s="677"/>
      <c r="AO35" s="677"/>
      <c r="AP35" s="677"/>
      <c r="AQ35" s="677"/>
      <c r="AR35" s="677"/>
      <c r="AS35" s="677"/>
      <c r="AT35" s="677"/>
      <c r="AU35" s="677"/>
      <c r="AV35" s="677"/>
      <c r="AW35" s="677"/>
      <c r="AX35" s="677"/>
      <c r="AY35" s="677"/>
      <c r="AZ35" s="677"/>
      <c r="BA35" s="677"/>
      <c r="BB35" s="677"/>
      <c r="BC35" s="677"/>
      <c r="BD35" s="677"/>
      <c r="BE35" s="678"/>
      <c r="BF35" s="5"/>
      <c r="BG35" s="30"/>
      <c r="BH35" s="146"/>
      <c r="BI35" s="25"/>
      <c r="BJ35" s="1"/>
      <c r="BK35" s="1"/>
      <c r="BL35" s="143"/>
      <c r="BM35" s="143"/>
      <c r="BN35" s="143"/>
      <c r="BO35" s="143"/>
      <c r="BP35" s="143"/>
      <c r="BQ35" s="143"/>
      <c r="BR35" s="143"/>
      <c r="BS35" s="143"/>
      <c r="BT35" s="144"/>
      <c r="BU35" s="144"/>
      <c r="BV35" s="145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</row>
    <row r="36" spans="1:117" s="96" customFormat="1" ht="19.5" customHeight="1" x14ac:dyDescent="0.2">
      <c r="A36" s="11"/>
      <c r="B36" s="37"/>
      <c r="C36" s="660" t="s">
        <v>99</v>
      </c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  <c r="Q36" s="661"/>
      <c r="R36" s="661"/>
      <c r="S36" s="661"/>
      <c r="T36" s="661"/>
      <c r="U36" s="650"/>
      <c r="V36" s="651"/>
      <c r="W36" s="690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2"/>
      <c r="BF36" s="37"/>
      <c r="BG36" s="30"/>
      <c r="BH36" s="146"/>
      <c r="BI36" s="11"/>
      <c r="BJ36" s="11"/>
      <c r="BK36" s="11"/>
      <c r="BL36" s="227"/>
      <c r="BM36" s="227"/>
      <c r="BN36" s="227"/>
      <c r="BO36" s="227"/>
      <c r="BP36" s="227"/>
      <c r="BQ36" s="227"/>
      <c r="BR36" s="227"/>
      <c r="BS36" s="227"/>
      <c r="BT36" s="228"/>
      <c r="BU36" s="228"/>
      <c r="BV36" s="145"/>
      <c r="BW36" s="227"/>
      <c r="BX36" s="227"/>
      <c r="BY36" s="227"/>
      <c r="BZ36" s="227"/>
      <c r="CA36" s="227"/>
      <c r="CB36" s="227"/>
      <c r="CC36" s="227"/>
      <c r="CD36" s="227"/>
      <c r="CE36" s="227"/>
      <c r="CF36" s="227"/>
      <c r="CG36" s="227"/>
      <c r="CH36" s="227"/>
      <c r="CI36" s="227"/>
      <c r="CJ36" s="227"/>
      <c r="CK36" s="227"/>
      <c r="CL36" s="227"/>
      <c r="CM36" s="227"/>
      <c r="CN36" s="227"/>
      <c r="CO36" s="227"/>
      <c r="CP36" s="227"/>
      <c r="CQ36" s="227"/>
      <c r="CR36" s="227"/>
      <c r="CS36" s="227"/>
      <c r="CT36" s="227"/>
      <c r="CU36" s="227"/>
      <c r="CV36" s="227"/>
      <c r="CW36" s="227"/>
      <c r="CX36" s="227"/>
      <c r="CY36" s="227"/>
      <c r="CZ36" s="227"/>
      <c r="DA36" s="227"/>
      <c r="DB36" s="227"/>
      <c r="DC36" s="227"/>
      <c r="DD36" s="227"/>
      <c r="DE36" s="227"/>
      <c r="DF36" s="227"/>
      <c r="DG36" s="227"/>
      <c r="DH36" s="227"/>
      <c r="DI36" s="227"/>
      <c r="DJ36" s="227"/>
      <c r="DK36" s="227"/>
      <c r="DL36" s="227"/>
      <c r="DM36" s="227"/>
    </row>
    <row r="37" spans="1:117" s="142" customFormat="1" ht="18.75" customHeight="1" x14ac:dyDescent="0.2">
      <c r="A37" s="1"/>
      <c r="B37" s="5"/>
      <c r="C37" s="662" t="s">
        <v>1600</v>
      </c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4"/>
      <c r="R37" s="594"/>
      <c r="S37" s="594"/>
      <c r="T37" s="594"/>
      <c r="U37" s="594"/>
      <c r="V37" s="594"/>
      <c r="W37" s="707"/>
      <c r="X37" s="708"/>
      <c r="Y37" s="708"/>
      <c r="Z37" s="708"/>
      <c r="AA37" s="708"/>
      <c r="AB37" s="708"/>
      <c r="AC37" s="708"/>
      <c r="AD37" s="708"/>
      <c r="AE37" s="708"/>
      <c r="AF37" s="708"/>
      <c r="AG37" s="708"/>
      <c r="AH37" s="708"/>
      <c r="AI37" s="708"/>
      <c r="AJ37" s="708"/>
      <c r="AK37" s="708"/>
      <c r="AL37" s="708"/>
      <c r="AM37" s="708"/>
      <c r="AN37" s="708"/>
      <c r="AO37" s="708"/>
      <c r="AP37" s="708"/>
      <c r="AQ37" s="708"/>
      <c r="AR37" s="708"/>
      <c r="AS37" s="708"/>
      <c r="AT37" s="708"/>
      <c r="AU37" s="708"/>
      <c r="AV37" s="708"/>
      <c r="AW37" s="708"/>
      <c r="AX37" s="708"/>
      <c r="AY37" s="708"/>
      <c r="AZ37" s="708"/>
      <c r="BA37" s="708"/>
      <c r="BB37" s="708"/>
      <c r="BC37" s="708"/>
      <c r="BD37" s="708"/>
      <c r="BE37" s="709"/>
      <c r="BF37" s="5"/>
      <c r="BG37" s="30"/>
      <c r="BH37" s="146"/>
      <c r="BI37" s="1"/>
      <c r="BJ37" s="1"/>
      <c r="BK37" s="1"/>
      <c r="BL37" s="143"/>
      <c r="BM37" s="143"/>
      <c r="BN37" s="143"/>
      <c r="BO37" s="143"/>
      <c r="BP37" s="143"/>
      <c r="BQ37" s="143"/>
      <c r="BR37" s="143"/>
      <c r="BS37" s="143"/>
      <c r="BT37" s="144"/>
      <c r="BU37" s="144"/>
      <c r="BV37" s="145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</row>
    <row r="38" spans="1:117" s="232" customFormat="1" ht="19.5" customHeight="1" x14ac:dyDescent="0.25">
      <c r="A38" s="148"/>
      <c r="B38" s="147"/>
      <c r="C38" s="543" t="s">
        <v>12</v>
      </c>
      <c r="D38" s="711"/>
      <c r="E38" s="711"/>
      <c r="F38" s="711"/>
      <c r="G38" s="711"/>
      <c r="H38" s="711"/>
      <c r="I38" s="711"/>
      <c r="J38" s="712"/>
      <c r="K38" s="713" t="str">
        <f>IF(W35=0,"vygeneruje se",VLOOKUP(W35,IČO!A:AC,10,0))</f>
        <v>vygeneruje se</v>
      </c>
      <c r="L38" s="714"/>
      <c r="M38" s="714"/>
      <c r="N38" s="714"/>
      <c r="O38" s="714"/>
      <c r="P38" s="714"/>
      <c r="Q38" s="714"/>
      <c r="R38" s="714"/>
      <c r="S38" s="714"/>
      <c r="T38" s="714"/>
      <c r="U38" s="714"/>
      <c r="V38" s="714"/>
      <c r="W38" s="714"/>
      <c r="X38" s="714"/>
      <c r="Y38" s="714"/>
      <c r="Z38" s="714"/>
      <c r="AA38" s="714"/>
      <c r="AB38" s="714"/>
      <c r="AC38" s="714"/>
      <c r="AD38" s="714"/>
      <c r="AE38" s="714"/>
      <c r="AF38" s="714"/>
      <c r="AG38" s="714"/>
      <c r="AH38" s="714"/>
      <c r="AI38" s="714"/>
      <c r="AJ38" s="714"/>
      <c r="AK38" s="714"/>
      <c r="AL38" s="714"/>
      <c r="AM38" s="714"/>
      <c r="AN38" s="714"/>
      <c r="AO38" s="714"/>
      <c r="AP38" s="714"/>
      <c r="AQ38" s="714"/>
      <c r="AR38" s="714"/>
      <c r="AS38" s="714"/>
      <c r="AT38" s="714"/>
      <c r="AU38" s="714"/>
      <c r="AV38" s="714"/>
      <c r="AW38" s="714"/>
      <c r="AX38" s="714"/>
      <c r="AY38" s="714"/>
      <c r="AZ38" s="714"/>
      <c r="BA38" s="714"/>
      <c r="BB38" s="714"/>
      <c r="BC38" s="714"/>
      <c r="BD38" s="714"/>
      <c r="BE38" s="715"/>
      <c r="BF38" s="147"/>
      <c r="BG38" s="42"/>
      <c r="BH38" s="146"/>
      <c r="BI38" s="148"/>
      <c r="BJ38" s="148"/>
      <c r="BK38" s="148"/>
      <c r="BL38" s="229"/>
      <c r="BM38" s="229"/>
      <c r="BN38" s="229"/>
      <c r="BO38" s="229"/>
      <c r="BP38" s="229"/>
      <c r="BQ38" s="229"/>
      <c r="BR38" s="229"/>
      <c r="BS38" s="229"/>
      <c r="BT38" s="230"/>
      <c r="BU38" s="230"/>
      <c r="BV38" s="231"/>
      <c r="BW38" s="229"/>
      <c r="BX38" s="229"/>
      <c r="BY38" s="229"/>
      <c r="BZ38" s="229"/>
      <c r="CA38" s="229"/>
      <c r="CB38" s="229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</row>
    <row r="39" spans="1:117" s="232" customFormat="1" ht="19.5" customHeight="1" x14ac:dyDescent="0.25">
      <c r="A39" s="148"/>
      <c r="B39" s="147"/>
      <c r="C39" s="716" t="s">
        <v>204</v>
      </c>
      <c r="D39" s="717"/>
      <c r="E39" s="717"/>
      <c r="F39" s="717"/>
      <c r="G39" s="717"/>
      <c r="H39" s="717"/>
      <c r="I39" s="717"/>
      <c r="J39" s="718"/>
      <c r="K39" s="719" t="str">
        <f>IF(W35=0,"vygeneruje se",VLOOKUP(W35,IČO!A:AC,8,0))</f>
        <v>vygeneruje se</v>
      </c>
      <c r="L39" s="720"/>
      <c r="M39" s="720"/>
      <c r="N39" s="720"/>
      <c r="O39" s="720"/>
      <c r="P39" s="720"/>
      <c r="Q39" s="720"/>
      <c r="R39" s="720"/>
      <c r="S39" s="720"/>
      <c r="T39" s="720"/>
      <c r="U39" s="720"/>
      <c r="V39" s="720"/>
      <c r="W39" s="720"/>
      <c r="X39" s="720"/>
      <c r="Y39" s="720"/>
      <c r="Z39" s="720"/>
      <c r="AA39" s="720"/>
      <c r="AB39" s="720"/>
      <c r="AC39" s="720"/>
      <c r="AD39" s="720"/>
      <c r="AE39" s="720"/>
      <c r="AF39" s="720"/>
      <c r="AG39" s="720"/>
      <c r="AH39" s="720"/>
      <c r="AI39" s="720"/>
      <c r="AJ39" s="720"/>
      <c r="AK39" s="720"/>
      <c r="AL39" s="720"/>
      <c r="AM39" s="720"/>
      <c r="AN39" s="720"/>
      <c r="AO39" s="720"/>
      <c r="AP39" s="720"/>
      <c r="AQ39" s="720"/>
      <c r="AR39" s="720"/>
      <c r="AS39" s="720"/>
      <c r="AT39" s="720"/>
      <c r="AU39" s="720"/>
      <c r="AV39" s="720"/>
      <c r="AW39" s="720"/>
      <c r="AX39" s="720"/>
      <c r="AY39" s="720"/>
      <c r="AZ39" s="720"/>
      <c r="BA39" s="720"/>
      <c r="BB39" s="720"/>
      <c r="BC39" s="720"/>
      <c r="BD39" s="720"/>
      <c r="BE39" s="721"/>
      <c r="BF39" s="147"/>
      <c r="BG39" s="42"/>
      <c r="BH39" s="146"/>
      <c r="BI39" s="148"/>
      <c r="BJ39" s="148"/>
      <c r="BK39" s="148"/>
      <c r="BL39" s="229"/>
      <c r="BM39" s="229"/>
      <c r="BN39" s="229"/>
      <c r="BO39" s="229"/>
      <c r="BP39" s="229"/>
      <c r="BQ39" s="229"/>
      <c r="BR39" s="229"/>
      <c r="BS39" s="229"/>
      <c r="BT39" s="230"/>
      <c r="BU39" s="230"/>
      <c r="BV39" s="231"/>
      <c r="BW39" s="229"/>
      <c r="BX39" s="229"/>
      <c r="BY39" s="229"/>
      <c r="BZ39" s="229"/>
      <c r="CA39" s="229"/>
      <c r="CB39" s="229"/>
      <c r="CC39" s="229"/>
      <c r="CD39" s="229"/>
      <c r="CE39" s="229"/>
      <c r="CF39" s="229"/>
      <c r="CG39" s="229"/>
      <c r="CH39" s="229"/>
      <c r="CI39" s="229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/>
      <c r="CY39" s="229"/>
      <c r="CZ39" s="229"/>
      <c r="DA39" s="229"/>
      <c r="DB39" s="229"/>
      <c r="DC39" s="229"/>
      <c r="DD39" s="229"/>
      <c r="DE39" s="229"/>
      <c r="DF39" s="229"/>
      <c r="DG39" s="229"/>
      <c r="DH39" s="229"/>
      <c r="DI39" s="229"/>
      <c r="DJ39" s="229"/>
      <c r="DK39" s="229"/>
      <c r="DL39" s="229"/>
      <c r="DM39" s="229"/>
    </row>
    <row r="40" spans="1:117" s="232" customFormat="1" ht="19.5" customHeight="1" x14ac:dyDescent="0.25">
      <c r="A40" s="148"/>
      <c r="B40" s="147"/>
      <c r="C40" s="722" t="s">
        <v>241</v>
      </c>
      <c r="D40" s="723"/>
      <c r="E40" s="723"/>
      <c r="F40" s="723"/>
      <c r="G40" s="723"/>
      <c r="H40" s="723"/>
      <c r="I40" s="723"/>
      <c r="J40" s="724"/>
      <c r="K40" s="725" t="str">
        <f>IF(W35=0,"vygeneruje se",VLOOKUP(W35,IČO!A:AC,6,0))</f>
        <v>vygeneruje se</v>
      </c>
      <c r="L40" s="726"/>
      <c r="M40" s="726"/>
      <c r="N40" s="726"/>
      <c r="O40" s="726"/>
      <c r="P40" s="726"/>
      <c r="Q40" s="726"/>
      <c r="R40" s="726"/>
      <c r="S40" s="726"/>
      <c r="T40" s="726"/>
      <c r="U40" s="726"/>
      <c r="V40" s="726"/>
      <c r="W40" s="726"/>
      <c r="X40" s="726"/>
      <c r="Y40" s="726"/>
      <c r="Z40" s="726"/>
      <c r="AA40" s="726"/>
      <c r="AB40" s="726"/>
      <c r="AC40" s="726"/>
      <c r="AD40" s="726"/>
      <c r="AE40" s="726"/>
      <c r="AF40" s="726"/>
      <c r="AG40" s="726"/>
      <c r="AH40" s="726"/>
      <c r="AI40" s="726"/>
      <c r="AJ40" s="726"/>
      <c r="AK40" s="726"/>
      <c r="AL40" s="726"/>
      <c r="AM40" s="726"/>
      <c r="AN40" s="726"/>
      <c r="AO40" s="726"/>
      <c r="AP40" s="726"/>
      <c r="AQ40" s="726"/>
      <c r="AR40" s="726"/>
      <c r="AS40" s="726"/>
      <c r="AT40" s="726"/>
      <c r="AU40" s="726"/>
      <c r="AV40" s="726"/>
      <c r="AW40" s="726"/>
      <c r="AX40" s="726"/>
      <c r="AY40" s="726"/>
      <c r="AZ40" s="726"/>
      <c r="BA40" s="726"/>
      <c r="BB40" s="726"/>
      <c r="BC40" s="726"/>
      <c r="BD40" s="726"/>
      <c r="BE40" s="727"/>
      <c r="BF40" s="147"/>
      <c r="BG40" s="42"/>
      <c r="BH40" s="146"/>
      <c r="BI40" s="148"/>
      <c r="BJ40" s="148"/>
      <c r="BK40" s="148"/>
      <c r="BL40" s="229"/>
      <c r="BM40" s="229"/>
      <c r="BN40" s="229"/>
      <c r="BO40" s="229"/>
      <c r="BP40" s="229"/>
      <c r="BQ40" s="229"/>
      <c r="BR40" s="229"/>
      <c r="BS40" s="229"/>
      <c r="BT40" s="230"/>
      <c r="BU40" s="230"/>
      <c r="BV40" s="231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</row>
    <row r="41" spans="1:117" s="232" customFormat="1" ht="19.5" hidden="1" customHeight="1" x14ac:dyDescent="0.25">
      <c r="A41" s="148"/>
      <c r="B41" s="306"/>
      <c r="C41" s="307"/>
      <c r="D41" s="308"/>
      <c r="E41" s="308"/>
      <c r="F41" s="308"/>
      <c r="G41" s="308"/>
      <c r="H41" s="308"/>
      <c r="I41" s="308"/>
      <c r="J41" s="309"/>
      <c r="K41" s="310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311"/>
      <c r="AW41" s="311"/>
      <c r="AX41" s="311"/>
      <c r="AY41" s="311"/>
      <c r="AZ41" s="311"/>
      <c r="BA41" s="311"/>
      <c r="BB41" s="311"/>
      <c r="BC41" s="311"/>
      <c r="BD41" s="311"/>
      <c r="BE41" s="312"/>
      <c r="BF41" s="306"/>
      <c r="BG41" s="42"/>
      <c r="BH41" s="146"/>
      <c r="BI41" s="148"/>
      <c r="BJ41" s="148"/>
      <c r="BK41" s="148"/>
      <c r="BL41" s="229"/>
      <c r="BM41" s="229"/>
      <c r="BN41" s="229"/>
      <c r="BO41" s="229"/>
      <c r="BP41" s="229"/>
      <c r="BQ41" s="229"/>
      <c r="BR41" s="229"/>
      <c r="BS41" s="229"/>
      <c r="BT41" s="230"/>
      <c r="BU41" s="230"/>
      <c r="BV41" s="231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</row>
    <row r="42" spans="1:117" s="142" customFormat="1" ht="19.5" hidden="1" customHeight="1" x14ac:dyDescent="0.2">
      <c r="A42" s="1"/>
      <c r="B42" s="97"/>
      <c r="C42" s="699" t="s">
        <v>46</v>
      </c>
      <c r="D42" s="700"/>
      <c r="E42" s="700"/>
      <c r="F42" s="700"/>
      <c r="G42" s="700"/>
      <c r="H42" s="701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3" t="s">
        <v>49</v>
      </c>
      <c r="AF42" s="700"/>
      <c r="AG42" s="700"/>
      <c r="AH42" s="700"/>
      <c r="AI42" s="700"/>
      <c r="AJ42" s="704"/>
      <c r="AK42" s="705"/>
      <c r="AL42" s="705"/>
      <c r="AM42" s="705"/>
      <c r="AN42" s="705"/>
      <c r="AO42" s="705"/>
      <c r="AP42" s="705"/>
      <c r="AQ42" s="705"/>
      <c r="AR42" s="705"/>
      <c r="AS42" s="705"/>
      <c r="AT42" s="705"/>
      <c r="AU42" s="705"/>
      <c r="AV42" s="705"/>
      <c r="AW42" s="705"/>
      <c r="AX42" s="705"/>
      <c r="AY42" s="705"/>
      <c r="AZ42" s="705"/>
      <c r="BA42" s="705"/>
      <c r="BB42" s="705"/>
      <c r="BC42" s="705"/>
      <c r="BD42" s="705"/>
      <c r="BE42" s="706"/>
      <c r="BF42" s="97"/>
      <c r="BG42" s="30">
        <f>LEN(BG40)</f>
        <v>0</v>
      </c>
      <c r="BH42" s="146"/>
      <c r="BI42" s="1"/>
      <c r="BJ42" s="1"/>
      <c r="BK42" s="1"/>
      <c r="BL42" s="143"/>
      <c r="BM42" s="143"/>
      <c r="BN42" s="143"/>
      <c r="BO42" s="143"/>
      <c r="BP42" s="143"/>
      <c r="BQ42" s="143"/>
      <c r="BR42" s="143"/>
      <c r="BS42" s="143"/>
      <c r="BT42" s="144"/>
      <c r="BU42" s="144"/>
      <c r="BV42" s="145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</row>
    <row r="43" spans="1:117" s="232" customFormat="1" ht="19.5" hidden="1" customHeight="1" x14ac:dyDescent="0.2">
      <c r="A43" s="148"/>
      <c r="B43" s="306"/>
      <c r="C43" s="505" t="s">
        <v>204</v>
      </c>
      <c r="D43" s="506"/>
      <c r="E43" s="506"/>
      <c r="F43" s="506"/>
      <c r="G43" s="506"/>
      <c r="H43" s="513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4"/>
      <c r="T43" s="514"/>
      <c r="U43" s="514"/>
      <c r="V43" s="514"/>
      <c r="W43" s="514"/>
      <c r="X43" s="514"/>
      <c r="Y43" s="514"/>
      <c r="Z43" s="514"/>
      <c r="AA43" s="514"/>
      <c r="AB43" s="514"/>
      <c r="AC43" s="514"/>
      <c r="AD43" s="514"/>
      <c r="AE43" s="509" t="s">
        <v>241</v>
      </c>
      <c r="AF43" s="710"/>
      <c r="AG43" s="710"/>
      <c r="AH43" s="710"/>
      <c r="AI43" s="710"/>
      <c r="AJ43" s="513"/>
      <c r="AK43" s="514"/>
      <c r="AL43" s="514"/>
      <c r="AM43" s="514"/>
      <c r="AN43" s="514"/>
      <c r="AO43" s="514"/>
      <c r="AP43" s="514"/>
      <c r="AQ43" s="514"/>
      <c r="AR43" s="514"/>
      <c r="AS43" s="514"/>
      <c r="AT43" s="514"/>
      <c r="AU43" s="514"/>
      <c r="AV43" s="514"/>
      <c r="AW43" s="514"/>
      <c r="AX43" s="514"/>
      <c r="AY43" s="514"/>
      <c r="AZ43" s="514"/>
      <c r="BA43" s="514"/>
      <c r="BB43" s="514"/>
      <c r="BC43" s="514"/>
      <c r="BD43" s="514"/>
      <c r="BE43" s="515"/>
      <c r="BF43" s="306"/>
      <c r="BG43" s="42"/>
      <c r="BH43" s="146"/>
      <c r="BI43" s="148"/>
      <c r="BJ43" s="148"/>
      <c r="BK43" s="148"/>
      <c r="BL43" s="229"/>
      <c r="BM43" s="229"/>
      <c r="BN43" s="229"/>
      <c r="BO43" s="229"/>
      <c r="BP43" s="229"/>
      <c r="BQ43" s="229"/>
      <c r="BR43" s="229"/>
      <c r="BS43" s="229"/>
      <c r="BT43" s="230"/>
      <c r="BU43" s="230"/>
      <c r="BV43" s="231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</row>
    <row r="44" spans="1:117" s="142" customFormat="1" ht="19.5" hidden="1" customHeight="1" x14ac:dyDescent="0.25">
      <c r="A44" s="1"/>
      <c r="B44" s="97"/>
      <c r="C44" s="696" t="s">
        <v>71</v>
      </c>
      <c r="D44" s="697"/>
      <c r="E44" s="697"/>
      <c r="F44" s="697"/>
      <c r="G44" s="697"/>
      <c r="H44" s="697"/>
      <c r="I44" s="697"/>
      <c r="J44" s="697"/>
      <c r="K44" s="697"/>
      <c r="L44" s="697"/>
      <c r="M44" s="697"/>
      <c r="N44" s="697"/>
      <c r="O44" s="697"/>
      <c r="P44" s="697"/>
      <c r="Q44" s="697"/>
      <c r="R44" s="697"/>
      <c r="S44" s="697"/>
      <c r="T44" s="697"/>
      <c r="U44" s="697"/>
      <c r="V44" s="697"/>
      <c r="W44" s="697"/>
      <c r="X44" s="697"/>
      <c r="Y44" s="697"/>
      <c r="Z44" s="697"/>
      <c r="AA44" s="697"/>
      <c r="AB44" s="697"/>
      <c r="AC44" s="697"/>
      <c r="AD44" s="697"/>
      <c r="AE44" s="697"/>
      <c r="AF44" s="697"/>
      <c r="AG44" s="697"/>
      <c r="AH44" s="697"/>
      <c r="AI44" s="697"/>
      <c r="AJ44" s="697"/>
      <c r="AK44" s="697"/>
      <c r="AL44" s="697"/>
      <c r="AM44" s="697"/>
      <c r="AN44" s="697"/>
      <c r="AO44" s="697"/>
      <c r="AP44" s="697"/>
      <c r="AQ44" s="697"/>
      <c r="AR44" s="697"/>
      <c r="AS44" s="697"/>
      <c r="AT44" s="697"/>
      <c r="AU44" s="697"/>
      <c r="AV44" s="697"/>
      <c r="AW44" s="697"/>
      <c r="AX44" s="697"/>
      <c r="AY44" s="697"/>
      <c r="AZ44" s="697"/>
      <c r="BA44" s="697"/>
      <c r="BB44" s="697"/>
      <c r="BC44" s="697"/>
      <c r="BD44" s="697"/>
      <c r="BE44" s="698"/>
      <c r="BF44" s="97"/>
      <c r="BG44" s="30"/>
      <c r="BH44" s="146"/>
      <c r="BI44" s="1"/>
      <c r="BJ44" s="1"/>
      <c r="BK44" s="1"/>
      <c r="BL44" s="143"/>
      <c r="BM44" s="143"/>
      <c r="BN44" s="143"/>
      <c r="BO44" s="143"/>
      <c r="BP44" s="143"/>
      <c r="BQ44" s="143"/>
      <c r="BR44" s="143"/>
      <c r="BS44" s="143"/>
      <c r="BT44" s="144"/>
      <c r="BU44" s="144"/>
      <c r="BV44" s="145"/>
      <c r="BW44" s="143"/>
      <c r="BX44" s="143"/>
      <c r="BY44" s="143"/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</row>
    <row r="45" spans="1:117" s="142" customFormat="1" ht="19.5" hidden="1" customHeight="1" x14ac:dyDescent="0.2">
      <c r="A45" s="1"/>
      <c r="B45" s="97"/>
      <c r="C45" s="699" t="s">
        <v>47</v>
      </c>
      <c r="D45" s="700"/>
      <c r="E45" s="700"/>
      <c r="F45" s="700"/>
      <c r="G45" s="700"/>
      <c r="H45" s="750"/>
      <c r="I45" s="751"/>
      <c r="J45" s="751"/>
      <c r="K45" s="751"/>
      <c r="L45" s="751"/>
      <c r="M45" s="751"/>
      <c r="N45" s="751"/>
      <c r="O45" s="751"/>
      <c r="P45" s="751"/>
      <c r="Q45" s="751"/>
      <c r="R45" s="751"/>
      <c r="S45" s="751"/>
      <c r="T45" s="751"/>
      <c r="U45" s="751"/>
      <c r="V45" s="751"/>
      <c r="W45" s="751"/>
      <c r="X45" s="751"/>
      <c r="Y45" s="751"/>
      <c r="Z45" s="751"/>
      <c r="AA45" s="751"/>
      <c r="AB45" s="751"/>
      <c r="AC45" s="751"/>
      <c r="AD45" s="751"/>
      <c r="AE45" s="703" t="s">
        <v>48</v>
      </c>
      <c r="AF45" s="700"/>
      <c r="AG45" s="700"/>
      <c r="AH45" s="700"/>
      <c r="AI45" s="700"/>
      <c r="AJ45" s="750"/>
      <c r="AK45" s="751"/>
      <c r="AL45" s="751"/>
      <c r="AM45" s="751"/>
      <c r="AN45" s="751"/>
      <c r="AO45" s="751"/>
      <c r="AP45" s="751"/>
      <c r="AQ45" s="751"/>
      <c r="AR45" s="751"/>
      <c r="AS45" s="751"/>
      <c r="AT45" s="751"/>
      <c r="AU45" s="751"/>
      <c r="AV45" s="751"/>
      <c r="AW45" s="751"/>
      <c r="AX45" s="751"/>
      <c r="AY45" s="751"/>
      <c r="AZ45" s="751"/>
      <c r="BA45" s="751"/>
      <c r="BB45" s="751"/>
      <c r="BC45" s="751"/>
      <c r="BD45" s="751"/>
      <c r="BE45" s="752"/>
      <c r="BF45" s="97"/>
      <c r="BG45" s="30"/>
      <c r="BH45" s="146"/>
      <c r="BI45" s="1"/>
      <c r="BJ45" s="1"/>
      <c r="BK45" s="1"/>
      <c r="BL45" s="143"/>
      <c r="BM45" s="143"/>
      <c r="BN45" s="143"/>
      <c r="BO45" s="143"/>
      <c r="BP45" s="143"/>
      <c r="BQ45" s="143"/>
      <c r="BR45" s="143"/>
      <c r="BS45" s="143"/>
      <c r="BT45" s="144"/>
      <c r="BU45" s="144"/>
      <c r="BV45" s="145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</row>
    <row r="46" spans="1:117" s="142" customFormat="1" ht="19.5" hidden="1" customHeight="1" x14ac:dyDescent="0.2">
      <c r="A46" s="1"/>
      <c r="B46" s="97"/>
      <c r="C46" s="505" t="s">
        <v>46</v>
      </c>
      <c r="D46" s="506"/>
      <c r="E46" s="506"/>
      <c r="F46" s="506"/>
      <c r="G46" s="506"/>
      <c r="H46" s="507"/>
      <c r="I46" s="508"/>
      <c r="J46" s="508"/>
      <c r="K46" s="508"/>
      <c r="L46" s="508"/>
      <c r="M46" s="508"/>
      <c r="N46" s="508"/>
      <c r="O46" s="508"/>
      <c r="P46" s="508"/>
      <c r="Q46" s="508"/>
      <c r="R46" s="508"/>
      <c r="S46" s="508"/>
      <c r="T46" s="508"/>
      <c r="U46" s="508"/>
      <c r="V46" s="508"/>
      <c r="W46" s="508"/>
      <c r="X46" s="508"/>
      <c r="Y46" s="508"/>
      <c r="Z46" s="508"/>
      <c r="AA46" s="508"/>
      <c r="AB46" s="508"/>
      <c r="AC46" s="508"/>
      <c r="AD46" s="508"/>
      <c r="AE46" s="509" t="s">
        <v>49</v>
      </c>
      <c r="AF46" s="506"/>
      <c r="AG46" s="506"/>
      <c r="AH46" s="506"/>
      <c r="AI46" s="506"/>
      <c r="AJ46" s="510"/>
      <c r="AK46" s="511"/>
      <c r="AL46" s="511"/>
      <c r="AM46" s="511"/>
      <c r="AN46" s="511"/>
      <c r="AO46" s="511"/>
      <c r="AP46" s="511"/>
      <c r="AQ46" s="511"/>
      <c r="AR46" s="511"/>
      <c r="AS46" s="511"/>
      <c r="AT46" s="511"/>
      <c r="AU46" s="511"/>
      <c r="AV46" s="511"/>
      <c r="AW46" s="511"/>
      <c r="AX46" s="511"/>
      <c r="AY46" s="511"/>
      <c r="AZ46" s="511"/>
      <c r="BA46" s="511"/>
      <c r="BB46" s="511"/>
      <c r="BC46" s="511"/>
      <c r="BD46" s="511"/>
      <c r="BE46" s="512"/>
      <c r="BF46" s="97"/>
      <c r="BG46" s="30"/>
      <c r="BH46" s="146"/>
      <c r="BI46" s="1"/>
      <c r="BJ46" s="1"/>
      <c r="BK46" s="1"/>
      <c r="BL46" s="143"/>
      <c r="BM46" s="143"/>
      <c r="BN46" s="143"/>
      <c r="BO46" s="143"/>
      <c r="BP46" s="143"/>
      <c r="BQ46" s="143"/>
      <c r="BR46" s="143"/>
      <c r="BS46" s="143"/>
      <c r="BT46" s="144"/>
      <c r="BU46" s="144"/>
      <c r="BV46" s="145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</row>
    <row r="47" spans="1:117" s="142" customFormat="1" ht="21" customHeight="1" x14ac:dyDescent="0.25">
      <c r="A47" s="1"/>
      <c r="B47" s="5"/>
      <c r="C47" s="543" t="s">
        <v>107</v>
      </c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4"/>
      <c r="Z47" s="544"/>
      <c r="AA47" s="544"/>
      <c r="AB47" s="544"/>
      <c r="AC47" s="544"/>
      <c r="AD47" s="544"/>
      <c r="AE47" s="544"/>
      <c r="AF47" s="544"/>
      <c r="AG47" s="544"/>
      <c r="AH47" s="544"/>
      <c r="AI47" s="544"/>
      <c r="AJ47" s="544"/>
      <c r="AK47" s="544"/>
      <c r="AL47" s="544"/>
      <c r="AM47" s="544"/>
      <c r="AN47" s="544"/>
      <c r="AO47" s="544"/>
      <c r="AP47" s="544"/>
      <c r="AQ47" s="544"/>
      <c r="AR47" s="544"/>
      <c r="AS47" s="544"/>
      <c r="AT47" s="544"/>
      <c r="AU47" s="544"/>
      <c r="AV47" s="544"/>
      <c r="AW47" s="728"/>
      <c r="AX47" s="728"/>
      <c r="AY47" s="728"/>
      <c r="AZ47" s="728"/>
      <c r="BA47" s="728"/>
      <c r="BB47" s="728"/>
      <c r="BC47" s="728"/>
      <c r="BD47" s="728"/>
      <c r="BE47" s="729"/>
      <c r="BF47" s="5"/>
      <c r="BG47" s="30" t="s">
        <v>2205</v>
      </c>
      <c r="BH47" s="146"/>
      <c r="BI47" s="1"/>
      <c r="BJ47" s="1"/>
      <c r="BK47" s="1"/>
      <c r="BL47" s="143"/>
      <c r="BM47" s="143"/>
      <c r="BN47" s="143"/>
      <c r="BO47" s="143"/>
      <c r="BP47" s="143"/>
      <c r="BQ47" s="143"/>
      <c r="BR47" s="143"/>
      <c r="BS47" s="143"/>
      <c r="BT47" s="144"/>
      <c r="BU47" s="144"/>
      <c r="BV47" s="145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</row>
    <row r="48" spans="1:117" s="142" customFormat="1" ht="19.5" customHeight="1" x14ac:dyDescent="0.2">
      <c r="A48" s="1"/>
      <c r="B48" s="5"/>
      <c r="C48" s="521" t="s">
        <v>2</v>
      </c>
      <c r="D48" s="522"/>
      <c r="E48" s="523"/>
      <c r="F48" s="516" t="s">
        <v>15</v>
      </c>
      <c r="G48" s="736"/>
      <c r="H48" s="736"/>
      <c r="I48" s="736"/>
      <c r="J48" s="737"/>
      <c r="K48" s="744" t="str">
        <f>IF(W35=0,"vygeneruje se",IF(VLOOKUP(W35,IČO!A:AC,12,0)=0,"",VLOOKUP(W35,IČO!A:AC,12,0)))</f>
        <v>vygeneruje se</v>
      </c>
      <c r="L48" s="745"/>
      <c r="M48" s="745"/>
      <c r="N48" s="745"/>
      <c r="O48" s="745"/>
      <c r="P48" s="745"/>
      <c r="Q48" s="745"/>
      <c r="R48" s="745"/>
      <c r="S48" s="745"/>
      <c r="T48" s="745"/>
      <c r="U48" s="745"/>
      <c r="V48" s="745"/>
      <c r="W48" s="745"/>
      <c r="X48" s="745"/>
      <c r="Y48" s="745"/>
      <c r="Z48" s="745"/>
      <c r="AA48" s="745"/>
      <c r="AB48" s="745"/>
      <c r="AC48" s="745"/>
      <c r="AD48" s="745"/>
      <c r="AE48" s="746"/>
      <c r="AF48" s="516" t="s">
        <v>13</v>
      </c>
      <c r="AG48" s="517"/>
      <c r="AH48" s="517"/>
      <c r="AI48" s="517"/>
      <c r="AJ48" s="518"/>
      <c r="AK48" s="744" t="str">
        <f>IF(W35=0,"vygeneruje se",VLOOKUP(W35,IČO!A:AC,13,0))</f>
        <v>vygeneruje se</v>
      </c>
      <c r="AL48" s="745"/>
      <c r="AM48" s="745"/>
      <c r="AN48" s="745"/>
      <c r="AO48" s="745"/>
      <c r="AP48" s="745"/>
      <c r="AQ48" s="745"/>
      <c r="AR48" s="745"/>
      <c r="AS48" s="745"/>
      <c r="AT48" s="745"/>
      <c r="AU48" s="745"/>
      <c r="AV48" s="745"/>
      <c r="AW48" s="745"/>
      <c r="AX48" s="745"/>
      <c r="AY48" s="745"/>
      <c r="AZ48" s="745"/>
      <c r="BA48" s="745"/>
      <c r="BB48" s="745"/>
      <c r="BC48" s="745"/>
      <c r="BD48" s="745"/>
      <c r="BE48" s="893"/>
      <c r="BF48" s="5"/>
      <c r="BG48" s="31" t="str">
        <f>IF(W35=0,"",VLOOKUP(W35,IČO!A:AC,16,0))</f>
        <v/>
      </c>
      <c r="BH48" s="146"/>
      <c r="BI48" s="1"/>
      <c r="BJ48" s="1"/>
      <c r="BK48" s="1"/>
      <c r="BL48" s="143"/>
      <c r="BM48" s="143"/>
      <c r="BN48" s="143"/>
      <c r="BO48" s="143"/>
      <c r="BP48" s="143"/>
      <c r="BQ48" s="143"/>
      <c r="BR48" s="143"/>
      <c r="BS48" s="143"/>
      <c r="BT48" s="144"/>
      <c r="BU48" s="144"/>
      <c r="BV48" s="145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</row>
    <row r="49" spans="1:117" s="142" customFormat="1" ht="19.5" customHeight="1" x14ac:dyDescent="0.2">
      <c r="A49" s="1"/>
      <c r="B49" s="5"/>
      <c r="C49" s="524"/>
      <c r="D49" s="525"/>
      <c r="E49" s="526"/>
      <c r="F49" s="741" t="s">
        <v>14</v>
      </c>
      <c r="G49" s="742"/>
      <c r="H49" s="742"/>
      <c r="I49" s="742"/>
      <c r="J49" s="743"/>
      <c r="K49" s="744" t="str">
        <f>IF(W35=0,"vygeneruje se",VLOOKUP(W35,IČO!A:AC,14,0))</f>
        <v>vygeneruje se</v>
      </c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5"/>
      <c r="Z49" s="745"/>
      <c r="AA49" s="745"/>
      <c r="AB49" s="745"/>
      <c r="AC49" s="745"/>
      <c r="AD49" s="745"/>
      <c r="AE49" s="746"/>
      <c r="AF49" s="757" t="s">
        <v>50</v>
      </c>
      <c r="AG49" s="894"/>
      <c r="AH49" s="894"/>
      <c r="AI49" s="894"/>
      <c r="AJ49" s="895"/>
      <c r="AK49" s="744" t="str">
        <f>IF(W35=0,"vygeneruje se",IF(VLOOKUP(W35,IČO!A:AC,15,0)=0,"",VLOOKUP(W35,IČO!A:AC,15,0)))</f>
        <v>vygeneruje se</v>
      </c>
      <c r="AL49" s="745"/>
      <c r="AM49" s="745"/>
      <c r="AN49" s="745"/>
      <c r="AO49" s="745"/>
      <c r="AP49" s="745"/>
      <c r="AQ49" s="745"/>
      <c r="AR49" s="745"/>
      <c r="AS49" s="745"/>
      <c r="AT49" s="745"/>
      <c r="AU49" s="745"/>
      <c r="AV49" s="745"/>
      <c r="AW49" s="745"/>
      <c r="AX49" s="745"/>
      <c r="AY49" s="745"/>
      <c r="AZ49" s="745"/>
      <c r="BA49" s="745"/>
      <c r="BB49" s="745"/>
      <c r="BC49" s="745"/>
      <c r="BD49" s="745"/>
      <c r="BE49" s="893"/>
      <c r="BF49" s="5"/>
      <c r="BG49" s="41" t="str">
        <f>CONCATENATE(K52," ",AK52," ",K53,(IF((ISTEXT(AK53)),(CONCATENATE(", ",AK53)),"")))</f>
        <v xml:space="preserve">  </v>
      </c>
      <c r="BH49" s="146"/>
      <c r="BI49" s="1"/>
      <c r="BJ49" s="1"/>
      <c r="BK49" s="1"/>
      <c r="BL49" s="143"/>
      <c r="BM49" s="143"/>
      <c r="BN49" s="143"/>
      <c r="BO49" s="143"/>
      <c r="BP49" s="143"/>
      <c r="BQ49" s="143"/>
      <c r="BR49" s="143"/>
      <c r="BS49" s="143"/>
      <c r="BT49" s="144"/>
      <c r="BU49" s="144"/>
      <c r="BV49" s="145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</row>
    <row r="50" spans="1:117" s="142" customFormat="1" ht="19.5" customHeight="1" x14ac:dyDescent="0.2">
      <c r="A50" s="1"/>
      <c r="B50" s="5"/>
      <c r="C50" s="524"/>
      <c r="D50" s="525"/>
      <c r="E50" s="526"/>
      <c r="F50" s="516" t="s">
        <v>51</v>
      </c>
      <c r="G50" s="736"/>
      <c r="H50" s="736"/>
      <c r="I50" s="736"/>
      <c r="J50" s="737"/>
      <c r="K50" s="768" t="str">
        <f>IF(W35=0,"vygeneruje se",VLOOKUP(W35,IČO!A:AC,11,0))</f>
        <v>vygeneruje se</v>
      </c>
      <c r="L50" s="769"/>
      <c r="M50" s="769"/>
      <c r="N50" s="769"/>
      <c r="O50" s="769"/>
      <c r="P50" s="769"/>
      <c r="Q50" s="769"/>
      <c r="R50" s="769"/>
      <c r="S50" s="769"/>
      <c r="T50" s="769"/>
      <c r="U50" s="769"/>
      <c r="V50" s="769"/>
      <c r="W50" s="769"/>
      <c r="X50" s="769"/>
      <c r="Y50" s="769"/>
      <c r="Z50" s="769"/>
      <c r="AA50" s="769"/>
      <c r="AB50" s="769"/>
      <c r="AC50" s="769"/>
      <c r="AD50" s="769"/>
      <c r="AE50" s="769"/>
      <c r="AF50" s="769"/>
      <c r="AG50" s="769"/>
      <c r="AH50" s="769"/>
      <c r="AI50" s="769"/>
      <c r="AJ50" s="769"/>
      <c r="AK50" s="769"/>
      <c r="AL50" s="769"/>
      <c r="AM50" s="769"/>
      <c r="AN50" s="769"/>
      <c r="AO50" s="769"/>
      <c r="AP50" s="769"/>
      <c r="AQ50" s="769"/>
      <c r="AR50" s="769"/>
      <c r="AS50" s="769"/>
      <c r="AT50" s="769"/>
      <c r="AU50" s="769"/>
      <c r="AV50" s="769"/>
      <c r="AW50" s="769"/>
      <c r="AX50" s="769"/>
      <c r="AY50" s="769"/>
      <c r="AZ50" s="769"/>
      <c r="BA50" s="769"/>
      <c r="BB50" s="769"/>
      <c r="BC50" s="769"/>
      <c r="BD50" s="769"/>
      <c r="BE50" s="770"/>
      <c r="BF50" s="5"/>
      <c r="BG50" s="142" t="str">
        <f>CONCATENATE(K56," ",AK56," ",K57,(IF((ISTEXT(AK57)),(CONCATENATE(", ",AK57)),"")))</f>
        <v xml:space="preserve">  </v>
      </c>
      <c r="BH50" s="146"/>
      <c r="BI50" s="1"/>
      <c r="BJ50" s="1"/>
      <c r="BK50" s="1"/>
      <c r="BL50" s="143"/>
      <c r="BM50" s="143"/>
      <c r="BN50" s="143"/>
      <c r="BO50" s="143"/>
      <c r="BP50" s="143"/>
      <c r="BQ50" s="143"/>
      <c r="BR50" s="143"/>
      <c r="BS50" s="143"/>
      <c r="BT50" s="144"/>
      <c r="BU50" s="144"/>
      <c r="BV50" s="145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</row>
    <row r="51" spans="1:117" s="142" customFormat="1" ht="19.5" customHeight="1" x14ac:dyDescent="0.2">
      <c r="A51" s="1"/>
      <c r="B51" s="5"/>
      <c r="C51" s="527"/>
      <c r="D51" s="528"/>
      <c r="E51" s="529"/>
      <c r="F51" s="516" t="s">
        <v>248</v>
      </c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  <c r="R51" s="517"/>
      <c r="S51" s="518"/>
      <c r="T51" s="519" t="str">
        <f>IF(W35=0,"vygeneruje se","zákonné")</f>
        <v>vygeneruje se</v>
      </c>
      <c r="U51" s="519"/>
      <c r="V51" s="519"/>
      <c r="W51" s="519"/>
      <c r="X51" s="519"/>
      <c r="Y51" s="519"/>
      <c r="Z51" s="519"/>
      <c r="AA51" s="519"/>
      <c r="AB51" s="519"/>
      <c r="AC51" s="519"/>
      <c r="AD51" s="519"/>
      <c r="AE51" s="519"/>
      <c r="AF51" s="519"/>
      <c r="AG51" s="519"/>
      <c r="AH51" s="519"/>
      <c r="AI51" s="519"/>
      <c r="AJ51" s="519"/>
      <c r="AK51" s="519"/>
      <c r="AL51" s="519"/>
      <c r="AM51" s="519"/>
      <c r="AN51" s="519"/>
      <c r="AO51" s="519"/>
      <c r="AP51" s="519"/>
      <c r="AQ51" s="519"/>
      <c r="AR51" s="519"/>
      <c r="AS51" s="519"/>
      <c r="AT51" s="519"/>
      <c r="AU51" s="519"/>
      <c r="AV51" s="519"/>
      <c r="AW51" s="519"/>
      <c r="AX51" s="519"/>
      <c r="AY51" s="519"/>
      <c r="AZ51" s="519"/>
      <c r="BA51" s="519"/>
      <c r="BB51" s="519"/>
      <c r="BC51" s="519"/>
      <c r="BD51" s="519"/>
      <c r="BE51" s="520"/>
      <c r="BF51" s="5"/>
      <c r="BG51" s="30" t="s">
        <v>1607</v>
      </c>
      <c r="BH51" s="146"/>
      <c r="BI51" s="1"/>
      <c r="BJ51" s="1"/>
      <c r="BK51" s="1"/>
      <c r="BL51" s="143"/>
      <c r="BM51" s="143"/>
      <c r="BN51" s="143"/>
      <c r="BO51" s="143"/>
      <c r="BP51" s="143"/>
      <c r="BQ51" s="143"/>
      <c r="BR51" s="143"/>
      <c r="BS51" s="143"/>
      <c r="BT51" s="144"/>
      <c r="BU51" s="144"/>
      <c r="BV51" s="145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</row>
    <row r="52" spans="1:117" s="142" customFormat="1" ht="19.5" customHeight="1" x14ac:dyDescent="0.2">
      <c r="A52" s="1"/>
      <c r="B52" s="5"/>
      <c r="C52" s="521" t="s">
        <v>3</v>
      </c>
      <c r="D52" s="522"/>
      <c r="E52" s="523"/>
      <c r="F52" s="516" t="s">
        <v>15</v>
      </c>
      <c r="G52" s="736"/>
      <c r="H52" s="736"/>
      <c r="I52" s="736"/>
      <c r="J52" s="737"/>
      <c r="K52" s="753"/>
      <c r="L52" s="754"/>
      <c r="M52" s="754"/>
      <c r="N52" s="754"/>
      <c r="O52" s="754"/>
      <c r="P52" s="754"/>
      <c r="Q52" s="754"/>
      <c r="R52" s="754"/>
      <c r="S52" s="754"/>
      <c r="T52" s="754"/>
      <c r="U52" s="754"/>
      <c r="V52" s="754"/>
      <c r="W52" s="754"/>
      <c r="X52" s="754"/>
      <c r="Y52" s="754"/>
      <c r="Z52" s="754"/>
      <c r="AA52" s="754"/>
      <c r="AB52" s="754"/>
      <c r="AC52" s="754"/>
      <c r="AD52" s="754"/>
      <c r="AE52" s="756"/>
      <c r="AF52" s="516" t="s">
        <v>13</v>
      </c>
      <c r="AG52" s="736"/>
      <c r="AH52" s="736"/>
      <c r="AI52" s="736"/>
      <c r="AJ52" s="737"/>
      <c r="AK52" s="753"/>
      <c r="AL52" s="754"/>
      <c r="AM52" s="754"/>
      <c r="AN52" s="754"/>
      <c r="AO52" s="754"/>
      <c r="AP52" s="754"/>
      <c r="AQ52" s="754"/>
      <c r="AR52" s="754"/>
      <c r="AS52" s="754"/>
      <c r="AT52" s="754"/>
      <c r="AU52" s="754"/>
      <c r="AV52" s="754"/>
      <c r="AW52" s="754"/>
      <c r="AX52" s="754"/>
      <c r="AY52" s="754"/>
      <c r="AZ52" s="754"/>
      <c r="BA52" s="754"/>
      <c r="BB52" s="754"/>
      <c r="BC52" s="754"/>
      <c r="BD52" s="754"/>
      <c r="BE52" s="755"/>
      <c r="BF52" s="5"/>
      <c r="BG52" s="41" t="s">
        <v>250</v>
      </c>
      <c r="BH52" s="146"/>
      <c r="BI52" s="1"/>
      <c r="BJ52" s="1"/>
      <c r="BK52" s="1"/>
      <c r="BL52" s="143"/>
      <c r="BM52" s="143"/>
      <c r="BN52" s="143"/>
      <c r="BO52" s="143"/>
      <c r="BP52" s="143"/>
      <c r="BQ52" s="143"/>
      <c r="BR52" s="143"/>
      <c r="BS52" s="143"/>
      <c r="BT52" s="144"/>
      <c r="BU52" s="144"/>
      <c r="BV52" s="145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</row>
    <row r="53" spans="1:117" s="142" customFormat="1" ht="19.5" customHeight="1" x14ac:dyDescent="0.2">
      <c r="A53" s="1"/>
      <c r="B53" s="5"/>
      <c r="C53" s="524"/>
      <c r="D53" s="525"/>
      <c r="E53" s="526"/>
      <c r="F53" s="741" t="s">
        <v>14</v>
      </c>
      <c r="G53" s="742"/>
      <c r="H53" s="742"/>
      <c r="I53" s="742"/>
      <c r="J53" s="743"/>
      <c r="K53" s="753"/>
      <c r="L53" s="754"/>
      <c r="M53" s="754"/>
      <c r="N53" s="754"/>
      <c r="O53" s="754"/>
      <c r="P53" s="754"/>
      <c r="Q53" s="754"/>
      <c r="R53" s="754"/>
      <c r="S53" s="754"/>
      <c r="T53" s="754"/>
      <c r="U53" s="754"/>
      <c r="V53" s="754"/>
      <c r="W53" s="754"/>
      <c r="X53" s="754"/>
      <c r="Y53" s="754"/>
      <c r="Z53" s="754"/>
      <c r="AA53" s="754"/>
      <c r="AB53" s="754"/>
      <c r="AC53" s="754"/>
      <c r="AD53" s="754"/>
      <c r="AE53" s="756"/>
      <c r="AF53" s="757" t="s">
        <v>50</v>
      </c>
      <c r="AG53" s="758"/>
      <c r="AH53" s="758"/>
      <c r="AI53" s="758"/>
      <c r="AJ53" s="759"/>
      <c r="AK53" s="753"/>
      <c r="AL53" s="754"/>
      <c r="AM53" s="754"/>
      <c r="AN53" s="754"/>
      <c r="AO53" s="754"/>
      <c r="AP53" s="754"/>
      <c r="AQ53" s="754"/>
      <c r="AR53" s="754"/>
      <c r="AS53" s="754"/>
      <c r="AT53" s="754"/>
      <c r="AU53" s="754"/>
      <c r="AV53" s="754"/>
      <c r="AW53" s="754"/>
      <c r="AX53" s="754"/>
      <c r="AY53" s="754"/>
      <c r="AZ53" s="754"/>
      <c r="BA53" s="754"/>
      <c r="BB53" s="754"/>
      <c r="BC53" s="754"/>
      <c r="BD53" s="754"/>
      <c r="BE53" s="755"/>
      <c r="BF53" s="5"/>
      <c r="BG53" s="41" t="s">
        <v>249</v>
      </c>
      <c r="BH53" s="146"/>
      <c r="BI53" s="1"/>
      <c r="BJ53" s="1"/>
      <c r="BK53" s="1"/>
      <c r="BL53" s="143"/>
      <c r="BM53" s="143"/>
      <c r="BN53" s="143"/>
      <c r="BO53" s="143"/>
      <c r="BP53" s="143"/>
      <c r="BQ53" s="143"/>
      <c r="BR53" s="143"/>
      <c r="BS53" s="143"/>
      <c r="BT53" s="144"/>
      <c r="BU53" s="144"/>
      <c r="BV53" s="145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</row>
    <row r="54" spans="1:117" s="142" customFormat="1" ht="19.5" customHeight="1" x14ac:dyDescent="0.2">
      <c r="A54" s="1"/>
      <c r="B54" s="5"/>
      <c r="C54" s="524"/>
      <c r="D54" s="525"/>
      <c r="E54" s="526"/>
      <c r="F54" s="516" t="s">
        <v>51</v>
      </c>
      <c r="G54" s="736"/>
      <c r="H54" s="736"/>
      <c r="I54" s="736"/>
      <c r="J54" s="737"/>
      <c r="K54" s="738"/>
      <c r="L54" s="739"/>
      <c r="M54" s="739"/>
      <c r="N54" s="739"/>
      <c r="O54" s="739"/>
      <c r="P54" s="739"/>
      <c r="Q54" s="739"/>
      <c r="R54" s="739"/>
      <c r="S54" s="739"/>
      <c r="T54" s="739"/>
      <c r="U54" s="739"/>
      <c r="V54" s="739"/>
      <c r="W54" s="739"/>
      <c r="X54" s="739"/>
      <c r="Y54" s="739"/>
      <c r="Z54" s="739"/>
      <c r="AA54" s="739"/>
      <c r="AB54" s="739"/>
      <c r="AC54" s="739"/>
      <c r="AD54" s="739"/>
      <c r="AE54" s="739"/>
      <c r="AF54" s="739"/>
      <c r="AG54" s="739"/>
      <c r="AH54" s="739"/>
      <c r="AI54" s="739"/>
      <c r="AJ54" s="739"/>
      <c r="AK54" s="739"/>
      <c r="AL54" s="739"/>
      <c r="AM54" s="739"/>
      <c r="AN54" s="739"/>
      <c r="AO54" s="739"/>
      <c r="AP54" s="739"/>
      <c r="AQ54" s="739"/>
      <c r="AR54" s="739"/>
      <c r="AS54" s="739"/>
      <c r="AT54" s="739"/>
      <c r="AU54" s="739"/>
      <c r="AV54" s="739"/>
      <c r="AW54" s="739"/>
      <c r="AX54" s="739"/>
      <c r="AY54" s="739"/>
      <c r="AZ54" s="739"/>
      <c r="BA54" s="739"/>
      <c r="BB54" s="739"/>
      <c r="BC54" s="739"/>
      <c r="BD54" s="739"/>
      <c r="BE54" s="740"/>
      <c r="BF54" s="5"/>
      <c r="BG54" s="30"/>
      <c r="BH54" s="146"/>
      <c r="BI54" s="1"/>
      <c r="BJ54" s="1"/>
      <c r="BK54" s="1"/>
      <c r="BL54" s="143"/>
      <c r="BM54" s="143"/>
      <c r="BN54" s="143"/>
      <c r="BO54" s="143"/>
      <c r="BP54" s="143"/>
      <c r="BQ54" s="143"/>
      <c r="BR54" s="143"/>
      <c r="BS54" s="143"/>
      <c r="BT54" s="144"/>
      <c r="BU54" s="144"/>
      <c r="BV54" s="145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</row>
    <row r="55" spans="1:117" s="142" customFormat="1" ht="19.5" customHeight="1" x14ac:dyDescent="0.2">
      <c r="A55" s="1"/>
      <c r="B55" s="5"/>
      <c r="C55" s="527"/>
      <c r="D55" s="528"/>
      <c r="E55" s="529"/>
      <c r="F55" s="516" t="s">
        <v>248</v>
      </c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  <c r="R55" s="517"/>
      <c r="S55" s="517"/>
      <c r="T55" s="532" t="s">
        <v>1607</v>
      </c>
      <c r="U55" s="532"/>
      <c r="V55" s="532"/>
      <c r="W55" s="532"/>
      <c r="X55" s="532"/>
      <c r="Y55" s="532"/>
      <c r="Z55" s="532"/>
      <c r="AA55" s="532"/>
      <c r="AB55" s="532"/>
      <c r="AC55" s="532"/>
      <c r="AD55" s="532"/>
      <c r="AE55" s="532"/>
      <c r="AF55" s="532"/>
      <c r="AG55" s="532"/>
      <c r="AH55" s="532"/>
      <c r="AI55" s="532"/>
      <c r="AJ55" s="532"/>
      <c r="AK55" s="532"/>
      <c r="AL55" s="532"/>
      <c r="AM55" s="532"/>
      <c r="AN55" s="532"/>
      <c r="AO55" s="532"/>
      <c r="AP55" s="532"/>
      <c r="AQ55" s="532"/>
      <c r="AR55" s="532"/>
      <c r="AS55" s="532"/>
      <c r="AT55" s="532"/>
      <c r="AU55" s="532"/>
      <c r="AV55" s="532"/>
      <c r="AW55" s="532"/>
      <c r="AX55" s="532"/>
      <c r="AY55" s="532"/>
      <c r="AZ55" s="532"/>
      <c r="BA55" s="532"/>
      <c r="BB55" s="532"/>
      <c r="BC55" s="532"/>
      <c r="BD55" s="532"/>
      <c r="BE55" s="533"/>
      <c r="BF55" s="5"/>
      <c r="BG55" s="30"/>
      <c r="BH55" s="146"/>
      <c r="BI55" s="1"/>
      <c r="BJ55" s="1"/>
      <c r="BK55" s="1"/>
      <c r="BL55" s="143"/>
      <c r="BM55" s="143"/>
      <c r="BN55" s="143"/>
      <c r="BO55" s="143"/>
      <c r="BP55" s="143"/>
      <c r="BQ55" s="143"/>
      <c r="BR55" s="143"/>
      <c r="BS55" s="143"/>
      <c r="BT55" s="144"/>
      <c r="BU55" s="144"/>
      <c r="BV55" s="145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</row>
    <row r="56" spans="1:117" s="142" customFormat="1" ht="19.5" hidden="1" customHeight="1" x14ac:dyDescent="0.2">
      <c r="A56" s="1"/>
      <c r="B56" s="97"/>
      <c r="C56" s="521" t="s">
        <v>92</v>
      </c>
      <c r="D56" s="522"/>
      <c r="E56" s="523"/>
      <c r="F56" s="516" t="s">
        <v>15</v>
      </c>
      <c r="G56" s="736"/>
      <c r="H56" s="736"/>
      <c r="I56" s="736"/>
      <c r="J56" s="737"/>
      <c r="K56" s="765"/>
      <c r="L56" s="766"/>
      <c r="M56" s="766"/>
      <c r="N56" s="766"/>
      <c r="O56" s="766"/>
      <c r="P56" s="766"/>
      <c r="Q56" s="766"/>
      <c r="R56" s="766"/>
      <c r="S56" s="766"/>
      <c r="T56" s="766"/>
      <c r="U56" s="766"/>
      <c r="V56" s="766"/>
      <c r="W56" s="766"/>
      <c r="X56" s="766"/>
      <c r="Y56" s="766"/>
      <c r="Z56" s="766"/>
      <c r="AA56" s="766"/>
      <c r="AB56" s="766"/>
      <c r="AC56" s="766"/>
      <c r="AD56" s="766"/>
      <c r="AE56" s="777"/>
      <c r="AF56" s="516" t="s">
        <v>13</v>
      </c>
      <c r="AG56" s="736"/>
      <c r="AH56" s="736"/>
      <c r="AI56" s="736"/>
      <c r="AJ56" s="737"/>
      <c r="AK56" s="765"/>
      <c r="AL56" s="766"/>
      <c r="AM56" s="766"/>
      <c r="AN56" s="766"/>
      <c r="AO56" s="766"/>
      <c r="AP56" s="766"/>
      <c r="AQ56" s="766"/>
      <c r="AR56" s="766"/>
      <c r="AS56" s="766"/>
      <c r="AT56" s="766"/>
      <c r="AU56" s="766"/>
      <c r="AV56" s="766"/>
      <c r="AW56" s="766"/>
      <c r="AX56" s="766"/>
      <c r="AY56" s="766"/>
      <c r="AZ56" s="766"/>
      <c r="BA56" s="766"/>
      <c r="BB56" s="766"/>
      <c r="BC56" s="766"/>
      <c r="BD56" s="766"/>
      <c r="BE56" s="767"/>
      <c r="BF56" s="97"/>
      <c r="BG56" s="30"/>
      <c r="BH56" s="146"/>
      <c r="BI56" s="1"/>
      <c r="BJ56" s="1"/>
      <c r="BK56" s="1"/>
      <c r="BL56" s="143"/>
      <c r="BM56" s="143"/>
      <c r="BN56" s="143"/>
      <c r="BO56" s="143"/>
      <c r="BP56" s="143"/>
      <c r="BQ56" s="143"/>
      <c r="BR56" s="143"/>
      <c r="BS56" s="143"/>
      <c r="BT56" s="144"/>
      <c r="BU56" s="144"/>
      <c r="BV56" s="145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/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</row>
    <row r="57" spans="1:117" s="142" customFormat="1" ht="19.5" hidden="1" customHeight="1" x14ac:dyDescent="0.2">
      <c r="A57" s="1"/>
      <c r="B57" s="97"/>
      <c r="C57" s="524"/>
      <c r="D57" s="525"/>
      <c r="E57" s="526"/>
      <c r="F57" s="741" t="s">
        <v>14</v>
      </c>
      <c r="G57" s="742"/>
      <c r="H57" s="742"/>
      <c r="I57" s="742"/>
      <c r="J57" s="743"/>
      <c r="K57" s="765"/>
      <c r="L57" s="766"/>
      <c r="M57" s="766"/>
      <c r="N57" s="766"/>
      <c r="O57" s="766"/>
      <c r="P57" s="766"/>
      <c r="Q57" s="766"/>
      <c r="R57" s="766"/>
      <c r="S57" s="766"/>
      <c r="T57" s="766"/>
      <c r="U57" s="766"/>
      <c r="V57" s="766"/>
      <c r="W57" s="766"/>
      <c r="X57" s="766"/>
      <c r="Y57" s="766"/>
      <c r="Z57" s="766"/>
      <c r="AA57" s="766"/>
      <c r="AB57" s="766"/>
      <c r="AC57" s="766"/>
      <c r="AD57" s="766"/>
      <c r="AE57" s="777"/>
      <c r="AF57" s="757" t="s">
        <v>50</v>
      </c>
      <c r="AG57" s="758"/>
      <c r="AH57" s="758"/>
      <c r="AI57" s="758"/>
      <c r="AJ57" s="759"/>
      <c r="AK57" s="765"/>
      <c r="AL57" s="766"/>
      <c r="AM57" s="766"/>
      <c r="AN57" s="766"/>
      <c r="AO57" s="766"/>
      <c r="AP57" s="766"/>
      <c r="AQ57" s="766"/>
      <c r="AR57" s="766"/>
      <c r="AS57" s="766"/>
      <c r="AT57" s="766"/>
      <c r="AU57" s="766"/>
      <c r="AV57" s="766"/>
      <c r="AW57" s="766"/>
      <c r="AX57" s="766"/>
      <c r="AY57" s="766"/>
      <c r="AZ57" s="766"/>
      <c r="BA57" s="766"/>
      <c r="BB57" s="766"/>
      <c r="BC57" s="766"/>
      <c r="BD57" s="766"/>
      <c r="BE57" s="767"/>
      <c r="BF57" s="97"/>
      <c r="BG57" s="30"/>
      <c r="BH57" s="22"/>
      <c r="BI57" s="1"/>
      <c r="BJ57" s="1"/>
      <c r="BK57" s="1"/>
      <c r="BL57" s="143"/>
      <c r="BM57" s="143"/>
      <c r="BN57" s="143"/>
      <c r="BO57" s="143"/>
      <c r="BP57" s="143"/>
      <c r="BQ57" s="143"/>
      <c r="BR57" s="143"/>
      <c r="BS57" s="143"/>
      <c r="BT57" s="144"/>
      <c r="BU57" s="144"/>
      <c r="BV57" s="145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/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</row>
    <row r="58" spans="1:117" s="142" customFormat="1" ht="19.5" hidden="1" customHeight="1" x14ac:dyDescent="0.2">
      <c r="A58" s="1"/>
      <c r="B58" s="97"/>
      <c r="C58" s="524"/>
      <c r="D58" s="525"/>
      <c r="E58" s="526"/>
      <c r="F58" s="516" t="s">
        <v>51</v>
      </c>
      <c r="G58" s="736"/>
      <c r="H58" s="736"/>
      <c r="I58" s="736"/>
      <c r="J58" s="737"/>
      <c r="K58" s="733"/>
      <c r="L58" s="734"/>
      <c r="M58" s="734"/>
      <c r="N58" s="734"/>
      <c r="O58" s="734"/>
      <c r="P58" s="734"/>
      <c r="Q58" s="734"/>
      <c r="R58" s="734"/>
      <c r="S58" s="734"/>
      <c r="T58" s="734"/>
      <c r="U58" s="734"/>
      <c r="V58" s="734"/>
      <c r="W58" s="734"/>
      <c r="X58" s="734"/>
      <c r="Y58" s="734"/>
      <c r="Z58" s="734"/>
      <c r="AA58" s="734"/>
      <c r="AB58" s="734"/>
      <c r="AC58" s="734"/>
      <c r="AD58" s="734"/>
      <c r="AE58" s="734"/>
      <c r="AF58" s="734"/>
      <c r="AG58" s="734"/>
      <c r="AH58" s="734"/>
      <c r="AI58" s="734"/>
      <c r="AJ58" s="734"/>
      <c r="AK58" s="734"/>
      <c r="AL58" s="734"/>
      <c r="AM58" s="734"/>
      <c r="AN58" s="734"/>
      <c r="AO58" s="734"/>
      <c r="AP58" s="734"/>
      <c r="AQ58" s="734"/>
      <c r="AR58" s="734"/>
      <c r="AS58" s="734"/>
      <c r="AT58" s="734"/>
      <c r="AU58" s="734"/>
      <c r="AV58" s="734"/>
      <c r="AW58" s="734"/>
      <c r="AX58" s="734"/>
      <c r="AY58" s="734"/>
      <c r="AZ58" s="734"/>
      <c r="BA58" s="734"/>
      <c r="BB58" s="734"/>
      <c r="BC58" s="734"/>
      <c r="BD58" s="734"/>
      <c r="BE58" s="735"/>
      <c r="BF58" s="97"/>
      <c r="BG58" s="30"/>
      <c r="BH58" s="22"/>
      <c r="BI58" s="1"/>
      <c r="BJ58" s="1"/>
      <c r="BK58" s="1"/>
      <c r="BL58" s="143"/>
      <c r="BM58" s="143"/>
      <c r="BN58" s="143"/>
      <c r="BO58" s="143"/>
      <c r="BP58" s="143"/>
      <c r="BQ58" s="143"/>
      <c r="BR58" s="143"/>
      <c r="BS58" s="143"/>
      <c r="BT58" s="144"/>
      <c r="BU58" s="144"/>
      <c r="BV58" s="145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3"/>
      <c r="CL58" s="143"/>
      <c r="CM58" s="143"/>
      <c r="CN58" s="143"/>
      <c r="CO58" s="143"/>
      <c r="CP58" s="143"/>
      <c r="CQ58" s="143"/>
      <c r="CR58" s="143"/>
      <c r="CS58" s="143"/>
      <c r="CT58" s="143"/>
      <c r="CU58" s="143"/>
      <c r="CV58" s="143"/>
      <c r="CW58" s="143"/>
      <c r="CX58" s="143"/>
      <c r="CY58" s="143"/>
      <c r="CZ58" s="143"/>
      <c r="DA58" s="143"/>
      <c r="DB58" s="143"/>
      <c r="DC58" s="143"/>
      <c r="DD58" s="143"/>
      <c r="DE58" s="143"/>
      <c r="DF58" s="143"/>
      <c r="DG58" s="143"/>
      <c r="DH58" s="143"/>
      <c r="DI58" s="143"/>
      <c r="DJ58" s="143"/>
      <c r="DK58" s="143"/>
      <c r="DL58" s="143"/>
      <c r="DM58" s="143"/>
    </row>
    <row r="59" spans="1:117" s="142" customFormat="1" ht="19.5" hidden="1" customHeight="1" x14ac:dyDescent="0.2">
      <c r="A59" s="1"/>
      <c r="B59" s="97"/>
      <c r="C59" s="536"/>
      <c r="D59" s="537"/>
      <c r="E59" s="538"/>
      <c r="F59" s="516" t="s">
        <v>248</v>
      </c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  <c r="R59" s="517"/>
      <c r="S59" s="517"/>
      <c r="T59" s="534" t="s">
        <v>1607</v>
      </c>
      <c r="U59" s="534"/>
      <c r="V59" s="534"/>
      <c r="W59" s="534"/>
      <c r="X59" s="534"/>
      <c r="Y59" s="534"/>
      <c r="Z59" s="534"/>
      <c r="AA59" s="534"/>
      <c r="AB59" s="534"/>
      <c r="AC59" s="534"/>
      <c r="AD59" s="534"/>
      <c r="AE59" s="534"/>
      <c r="AF59" s="534"/>
      <c r="AG59" s="534"/>
      <c r="AH59" s="534"/>
      <c r="AI59" s="534"/>
      <c r="AJ59" s="534"/>
      <c r="AK59" s="534"/>
      <c r="AL59" s="534"/>
      <c r="AM59" s="534"/>
      <c r="AN59" s="534"/>
      <c r="AO59" s="534"/>
      <c r="AP59" s="534"/>
      <c r="AQ59" s="534"/>
      <c r="AR59" s="534"/>
      <c r="AS59" s="534"/>
      <c r="AT59" s="534"/>
      <c r="AU59" s="534"/>
      <c r="AV59" s="534"/>
      <c r="AW59" s="534"/>
      <c r="AX59" s="534"/>
      <c r="AY59" s="534"/>
      <c r="AZ59" s="534"/>
      <c r="BA59" s="534"/>
      <c r="BB59" s="534"/>
      <c r="BC59" s="534"/>
      <c r="BD59" s="534"/>
      <c r="BE59" s="535"/>
      <c r="BF59" s="97"/>
      <c r="BG59" s="30"/>
      <c r="BH59" s="146"/>
      <c r="BI59" s="1"/>
      <c r="BJ59" s="1"/>
      <c r="BK59" s="1"/>
      <c r="BL59" s="143"/>
      <c r="BM59" s="143"/>
      <c r="BN59" s="143"/>
      <c r="BO59" s="143"/>
      <c r="BP59" s="143"/>
      <c r="BQ59" s="143"/>
      <c r="BR59" s="143"/>
      <c r="BS59" s="143"/>
      <c r="BT59" s="144"/>
      <c r="BU59" s="144"/>
      <c r="BV59" s="145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  <c r="CJ59" s="143"/>
      <c r="CK59" s="143"/>
      <c r="CL59" s="143"/>
      <c r="CM59" s="143"/>
      <c r="CN59" s="143"/>
      <c r="CO59" s="143"/>
      <c r="CP59" s="143"/>
      <c r="CQ59" s="143"/>
      <c r="CR59" s="143"/>
      <c r="CS59" s="143"/>
      <c r="CT59" s="143"/>
      <c r="CU59" s="143"/>
      <c r="CV59" s="143"/>
      <c r="CW59" s="143"/>
      <c r="CX59" s="143"/>
      <c r="CY59" s="143"/>
      <c r="CZ59" s="143"/>
      <c r="DA59" s="143"/>
      <c r="DB59" s="143"/>
      <c r="DC59" s="143"/>
      <c r="DD59" s="143"/>
      <c r="DE59" s="143"/>
      <c r="DF59" s="143"/>
      <c r="DG59" s="143"/>
      <c r="DH59" s="143"/>
      <c r="DI59" s="143"/>
      <c r="DJ59" s="143"/>
      <c r="DK59" s="143"/>
      <c r="DL59" s="143"/>
      <c r="DM59" s="143"/>
    </row>
    <row r="60" spans="1:117" s="142" customFormat="1" ht="21" customHeight="1" x14ac:dyDescent="0.25">
      <c r="A60" s="1"/>
      <c r="B60" s="5"/>
      <c r="C60" s="543" t="s">
        <v>52</v>
      </c>
      <c r="D60" s="544"/>
      <c r="E60" s="544"/>
      <c r="F60" s="544"/>
      <c r="G60" s="544"/>
      <c r="H60" s="544"/>
      <c r="I60" s="544"/>
      <c r="J60" s="544"/>
      <c r="K60" s="544"/>
      <c r="L60" s="544"/>
      <c r="M60" s="544"/>
      <c r="N60" s="544"/>
      <c r="O60" s="544"/>
      <c r="P60" s="544"/>
      <c r="Q60" s="544"/>
      <c r="R60" s="544"/>
      <c r="S60" s="544"/>
      <c r="T60" s="544"/>
      <c r="U60" s="544"/>
      <c r="V60" s="544"/>
      <c r="W60" s="544"/>
      <c r="X60" s="544"/>
      <c r="Y60" s="544"/>
      <c r="Z60" s="544"/>
      <c r="AA60" s="544"/>
      <c r="AB60" s="544"/>
      <c r="AC60" s="544"/>
      <c r="AD60" s="544"/>
      <c r="AE60" s="544"/>
      <c r="AF60" s="544"/>
      <c r="AG60" s="544"/>
      <c r="AH60" s="544"/>
      <c r="AI60" s="544"/>
      <c r="AJ60" s="544"/>
      <c r="AK60" s="544"/>
      <c r="AL60" s="544"/>
      <c r="AM60" s="544"/>
      <c r="AN60" s="544"/>
      <c r="AO60" s="544"/>
      <c r="AP60" s="544"/>
      <c r="AQ60" s="544"/>
      <c r="AR60" s="544"/>
      <c r="AS60" s="544"/>
      <c r="AT60" s="544"/>
      <c r="AU60" s="544"/>
      <c r="AV60" s="544"/>
      <c r="AW60" s="544"/>
      <c r="AX60" s="544"/>
      <c r="AY60" s="544"/>
      <c r="AZ60" s="544"/>
      <c r="BA60" s="544"/>
      <c r="BB60" s="544"/>
      <c r="BC60" s="544"/>
      <c r="BD60" s="544"/>
      <c r="BE60" s="545"/>
      <c r="BF60" s="5"/>
      <c r="BG60" s="30"/>
      <c r="BH60" s="22"/>
      <c r="BI60" s="1"/>
      <c r="BJ60" s="1"/>
      <c r="BK60" s="1"/>
      <c r="BL60" s="143"/>
      <c r="BM60" s="143"/>
      <c r="BN60" s="143"/>
      <c r="BO60" s="143"/>
      <c r="BP60" s="143"/>
      <c r="BQ60" s="143"/>
      <c r="BR60" s="143"/>
      <c r="BS60" s="143"/>
      <c r="BT60" s="144"/>
      <c r="BU60" s="144"/>
      <c r="BV60" s="145"/>
      <c r="BW60" s="143"/>
      <c r="BX60" s="143"/>
      <c r="BY60" s="143"/>
      <c r="BZ60" s="143"/>
      <c r="CA60" s="143"/>
      <c r="CB60" s="143"/>
      <c r="CC60" s="143"/>
      <c r="CD60" s="143"/>
      <c r="CE60" s="143"/>
      <c r="CF60" s="143"/>
      <c r="CG60" s="143"/>
      <c r="CH60" s="143"/>
      <c r="CI60" s="143"/>
      <c r="CJ60" s="143"/>
      <c r="CK60" s="143"/>
      <c r="CL60" s="143"/>
      <c r="CM60" s="143"/>
      <c r="CN60" s="143"/>
      <c r="CO60" s="143"/>
      <c r="CP60" s="143"/>
      <c r="CQ60" s="143"/>
      <c r="CR60" s="143"/>
      <c r="CS60" s="143"/>
      <c r="CT60" s="143"/>
      <c r="CU60" s="143"/>
      <c r="CV60" s="143"/>
      <c r="CW60" s="143"/>
      <c r="CX60" s="143"/>
      <c r="CY60" s="143"/>
      <c r="CZ60" s="143"/>
      <c r="DA60" s="143"/>
      <c r="DB60" s="143"/>
      <c r="DC60" s="143"/>
      <c r="DD60" s="143"/>
      <c r="DE60" s="143"/>
      <c r="DF60" s="143"/>
      <c r="DG60" s="143"/>
      <c r="DH60" s="143"/>
      <c r="DI60" s="143"/>
      <c r="DJ60" s="143"/>
      <c r="DK60" s="143"/>
      <c r="DL60" s="143"/>
      <c r="DM60" s="143"/>
    </row>
    <row r="61" spans="1:117" s="142" customFormat="1" ht="19.5" customHeight="1" x14ac:dyDescent="0.2">
      <c r="A61" s="1"/>
      <c r="B61" s="5"/>
      <c r="C61" s="771" t="s">
        <v>9</v>
      </c>
      <c r="D61" s="772"/>
      <c r="E61" s="772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3"/>
      <c r="U61" s="773"/>
      <c r="V61" s="773"/>
      <c r="W61" s="773"/>
      <c r="X61" s="773"/>
      <c r="Y61" s="773"/>
      <c r="Z61" s="773"/>
      <c r="AA61" s="773"/>
      <c r="AB61" s="773"/>
      <c r="AC61" s="773"/>
      <c r="AD61" s="773"/>
      <c r="AE61" s="773"/>
      <c r="AF61" s="773"/>
      <c r="AG61" s="773"/>
      <c r="AH61" s="773"/>
      <c r="AI61" s="773"/>
      <c r="AJ61" s="773"/>
      <c r="AK61" s="773"/>
      <c r="AL61" s="773"/>
      <c r="AM61" s="773"/>
      <c r="AN61" s="773"/>
      <c r="AO61" s="773"/>
      <c r="AP61" s="773"/>
      <c r="AQ61" s="773"/>
      <c r="AR61" s="773"/>
      <c r="AS61" s="773"/>
      <c r="AT61" s="773"/>
      <c r="AU61" s="773"/>
      <c r="AV61" s="773"/>
      <c r="AW61" s="773"/>
      <c r="AX61" s="773"/>
      <c r="AY61" s="773"/>
      <c r="AZ61" s="773"/>
      <c r="BA61" s="773"/>
      <c r="BB61" s="773"/>
      <c r="BC61" s="773"/>
      <c r="BD61" s="773"/>
      <c r="BE61" s="774"/>
      <c r="BF61" s="5"/>
      <c r="BG61" s="30"/>
      <c r="BH61" s="30"/>
      <c r="BI61" s="1"/>
      <c r="BJ61" s="1"/>
      <c r="BK61" s="1"/>
      <c r="BL61" s="143"/>
      <c r="BM61" s="143"/>
      <c r="BN61" s="143"/>
      <c r="BO61" s="143"/>
      <c r="BP61" s="143"/>
      <c r="BQ61" s="143"/>
      <c r="BR61" s="143"/>
      <c r="BS61" s="143"/>
      <c r="BT61" s="144"/>
      <c r="BU61" s="144"/>
      <c r="BV61" s="145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143"/>
      <c r="CW61" s="143"/>
      <c r="CX61" s="143"/>
      <c r="CY61" s="143"/>
      <c r="CZ61" s="143"/>
      <c r="DA61" s="143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</row>
    <row r="62" spans="1:117" s="142" customFormat="1" ht="19.5" customHeight="1" x14ac:dyDescent="0.2">
      <c r="A62" s="1"/>
      <c r="B62" s="5"/>
      <c r="C62" s="771" t="s">
        <v>10</v>
      </c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5"/>
      <c r="U62" s="775"/>
      <c r="V62" s="775"/>
      <c r="W62" s="775"/>
      <c r="X62" s="775"/>
      <c r="Y62" s="775"/>
      <c r="Z62" s="775"/>
      <c r="AA62" s="775"/>
      <c r="AB62" s="775"/>
      <c r="AC62" s="775"/>
      <c r="AD62" s="775"/>
      <c r="AE62" s="775"/>
      <c r="AF62" s="775"/>
      <c r="AG62" s="775"/>
      <c r="AH62" s="775"/>
      <c r="AI62" s="775"/>
      <c r="AJ62" s="775"/>
      <c r="AK62" s="775"/>
      <c r="AL62" s="775"/>
      <c r="AM62" s="775"/>
      <c r="AN62" s="775"/>
      <c r="AO62" s="775"/>
      <c r="AP62" s="775"/>
      <c r="AQ62" s="775"/>
      <c r="AR62" s="775"/>
      <c r="AS62" s="775"/>
      <c r="AT62" s="775"/>
      <c r="AU62" s="775"/>
      <c r="AV62" s="775"/>
      <c r="AW62" s="775"/>
      <c r="AX62" s="775"/>
      <c r="AY62" s="775"/>
      <c r="AZ62" s="775"/>
      <c r="BA62" s="775"/>
      <c r="BB62" s="775"/>
      <c r="BC62" s="775"/>
      <c r="BD62" s="775"/>
      <c r="BE62" s="776"/>
      <c r="BF62" s="5"/>
      <c r="BG62" s="30"/>
      <c r="BH62" s="1"/>
      <c r="BI62" s="1"/>
      <c r="BJ62" s="1"/>
      <c r="BK62" s="1"/>
      <c r="BL62" s="143"/>
      <c r="BM62" s="143"/>
      <c r="BN62" s="143"/>
      <c r="BO62" s="143"/>
      <c r="BP62" s="143"/>
      <c r="BQ62" s="143"/>
      <c r="BR62" s="143"/>
      <c r="BS62" s="143"/>
      <c r="BT62" s="144"/>
      <c r="BU62" s="144"/>
      <c r="BV62" s="145"/>
      <c r="BW62" s="143"/>
      <c r="BX62" s="143"/>
      <c r="BY62" s="143"/>
      <c r="BZ62" s="143"/>
      <c r="CA62" s="143"/>
      <c r="CB62" s="143"/>
      <c r="CC62" s="143"/>
      <c r="CD62" s="143"/>
      <c r="CE62" s="143"/>
      <c r="CF62" s="143"/>
      <c r="CG62" s="143"/>
      <c r="CH62" s="143"/>
      <c r="CI62" s="143"/>
      <c r="CJ62" s="143"/>
      <c r="CK62" s="143"/>
      <c r="CL62" s="143"/>
      <c r="CM62" s="143"/>
      <c r="CN62" s="143"/>
      <c r="CO62" s="143"/>
      <c r="CP62" s="143"/>
      <c r="CQ62" s="143"/>
      <c r="CR62" s="143"/>
      <c r="CS62" s="143"/>
      <c r="CT62" s="143"/>
      <c r="CU62" s="143"/>
      <c r="CV62" s="143"/>
      <c r="CW62" s="143"/>
      <c r="CX62" s="143"/>
      <c r="CY62" s="143"/>
      <c r="CZ62" s="143"/>
      <c r="DA62" s="143"/>
      <c r="DB62" s="143"/>
      <c r="DC62" s="143"/>
      <c r="DD62" s="143"/>
      <c r="DE62" s="143"/>
      <c r="DF62" s="143"/>
      <c r="DG62" s="143"/>
      <c r="DH62" s="143"/>
      <c r="DI62" s="143"/>
      <c r="DJ62" s="143"/>
      <c r="DK62" s="143"/>
      <c r="DL62" s="143"/>
      <c r="DM62" s="143"/>
    </row>
    <row r="63" spans="1:117" s="142" customFormat="1" ht="19.5" customHeight="1" x14ac:dyDescent="0.2">
      <c r="A63" s="1"/>
      <c r="B63" s="5"/>
      <c r="C63" s="760" t="s">
        <v>11</v>
      </c>
      <c r="D63" s="761"/>
      <c r="E63" s="761"/>
      <c r="F63" s="761"/>
      <c r="G63" s="761"/>
      <c r="H63" s="761"/>
      <c r="I63" s="761"/>
      <c r="J63" s="761"/>
      <c r="K63" s="761"/>
      <c r="L63" s="761"/>
      <c r="M63" s="761"/>
      <c r="N63" s="761"/>
      <c r="O63" s="761"/>
      <c r="P63" s="761"/>
      <c r="Q63" s="761"/>
      <c r="R63" s="761"/>
      <c r="S63" s="761"/>
      <c r="T63" s="762"/>
      <c r="U63" s="763"/>
      <c r="V63" s="763"/>
      <c r="W63" s="763"/>
      <c r="X63" s="763"/>
      <c r="Y63" s="763"/>
      <c r="Z63" s="763"/>
      <c r="AA63" s="763"/>
      <c r="AB63" s="763"/>
      <c r="AC63" s="763"/>
      <c r="AD63" s="763"/>
      <c r="AE63" s="763"/>
      <c r="AF63" s="763"/>
      <c r="AG63" s="763"/>
      <c r="AH63" s="763"/>
      <c r="AI63" s="763"/>
      <c r="AJ63" s="763"/>
      <c r="AK63" s="763"/>
      <c r="AL63" s="763"/>
      <c r="AM63" s="763"/>
      <c r="AN63" s="763"/>
      <c r="AO63" s="763"/>
      <c r="AP63" s="763"/>
      <c r="AQ63" s="763"/>
      <c r="AR63" s="763"/>
      <c r="AS63" s="763"/>
      <c r="AT63" s="763"/>
      <c r="AU63" s="763"/>
      <c r="AV63" s="763"/>
      <c r="AW63" s="763"/>
      <c r="AX63" s="763"/>
      <c r="AY63" s="763"/>
      <c r="AZ63" s="763"/>
      <c r="BA63" s="763"/>
      <c r="BB63" s="763"/>
      <c r="BC63" s="763"/>
      <c r="BD63" s="763"/>
      <c r="BE63" s="764"/>
      <c r="BF63" s="5"/>
      <c r="BG63" s="30"/>
      <c r="BH63" s="1"/>
      <c r="BI63" s="1"/>
      <c r="BJ63" s="1"/>
      <c r="BK63" s="1"/>
      <c r="BL63" s="143"/>
      <c r="BM63" s="143"/>
      <c r="BN63" s="143"/>
      <c r="BO63" s="143"/>
      <c r="BP63" s="143"/>
      <c r="BQ63" s="143"/>
      <c r="BR63" s="143"/>
      <c r="BS63" s="143"/>
      <c r="BT63" s="144"/>
      <c r="BU63" s="144"/>
      <c r="BV63" s="145"/>
      <c r="BW63" s="143"/>
      <c r="BX63" s="143"/>
      <c r="BY63" s="143"/>
      <c r="BZ63" s="143"/>
      <c r="CA63" s="143"/>
      <c r="CB63" s="143"/>
      <c r="CC63" s="143"/>
      <c r="CD63" s="143"/>
      <c r="CE63" s="143"/>
      <c r="CF63" s="143"/>
      <c r="CG63" s="143"/>
      <c r="CH63" s="143"/>
      <c r="CI63" s="143"/>
      <c r="CJ63" s="143"/>
      <c r="CK63" s="143"/>
      <c r="CL63" s="143"/>
      <c r="CM63" s="143"/>
      <c r="CN63" s="143"/>
      <c r="CO63" s="143"/>
      <c r="CP63" s="143"/>
      <c r="CQ63" s="143"/>
      <c r="CR63" s="143"/>
      <c r="CS63" s="143"/>
      <c r="CT63" s="143"/>
      <c r="CU63" s="143"/>
      <c r="CV63" s="143"/>
      <c r="CW63" s="143"/>
      <c r="CX63" s="143"/>
      <c r="CY63" s="143"/>
      <c r="CZ63" s="143"/>
      <c r="DA63" s="143"/>
      <c r="DB63" s="143"/>
      <c r="DC63" s="143"/>
      <c r="DD63" s="143"/>
      <c r="DE63" s="143"/>
      <c r="DF63" s="143"/>
      <c r="DG63" s="143"/>
      <c r="DH63" s="143"/>
      <c r="DI63" s="143"/>
      <c r="DJ63" s="143"/>
      <c r="DK63" s="143"/>
      <c r="DL63" s="143"/>
      <c r="DM63" s="143"/>
    </row>
    <row r="64" spans="1:117" s="142" customFormat="1" ht="57.75" hidden="1" customHeight="1" x14ac:dyDescent="0.2">
      <c r="A64" s="1"/>
      <c r="B64" s="50"/>
      <c r="C64" s="498" t="s">
        <v>246</v>
      </c>
      <c r="D64" s="499"/>
      <c r="E64" s="499"/>
      <c r="F64" s="499"/>
      <c r="G64" s="499"/>
      <c r="H64" s="499"/>
      <c r="I64" s="499"/>
      <c r="J64" s="499"/>
      <c r="K64" s="499"/>
      <c r="L64" s="499"/>
      <c r="M64" s="499"/>
      <c r="N64" s="499"/>
      <c r="O64" s="499"/>
      <c r="P64" s="499"/>
      <c r="Q64" s="499"/>
      <c r="R64" s="499"/>
      <c r="S64" s="499"/>
      <c r="T64" s="499"/>
      <c r="U64" s="499"/>
      <c r="V64" s="499"/>
      <c r="W64" s="499"/>
      <c r="X64" s="499"/>
      <c r="Y64" s="499"/>
      <c r="Z64" s="499"/>
      <c r="AA64" s="499"/>
      <c r="AB64" s="499"/>
      <c r="AC64" s="499"/>
      <c r="AD64" s="499"/>
      <c r="AE64" s="499"/>
      <c r="AF64" s="499"/>
      <c r="AG64" s="499"/>
      <c r="AH64" s="499"/>
      <c r="AI64" s="499"/>
      <c r="AJ64" s="499"/>
      <c r="AK64" s="499"/>
      <c r="AL64" s="499"/>
      <c r="AM64" s="499"/>
      <c r="AN64" s="499"/>
      <c r="AO64" s="499"/>
      <c r="AP64" s="499"/>
      <c r="AQ64" s="499"/>
      <c r="AR64" s="499"/>
      <c r="AS64" s="499"/>
      <c r="AT64" s="499"/>
      <c r="AU64" s="685" t="str">
        <f>IF(W35=0,"vygeneruje se",VLOOKUP(W35,IČO!A:AC,23,0))</f>
        <v>vygeneruje se</v>
      </c>
      <c r="AV64" s="686"/>
      <c r="AW64" s="686"/>
      <c r="AX64" s="686"/>
      <c r="AY64" s="686"/>
      <c r="AZ64" s="686"/>
      <c r="BA64" s="686"/>
      <c r="BB64" s="686"/>
      <c r="BC64" s="686"/>
      <c r="BD64" s="686"/>
      <c r="BE64" s="687"/>
      <c r="BF64" s="97"/>
      <c r="BG64" s="22"/>
      <c r="BH64" s="22"/>
      <c r="BI64" s="1"/>
      <c r="BJ64" s="1"/>
      <c r="BK64" s="1"/>
      <c r="BL64" s="143"/>
      <c r="BM64" s="143"/>
      <c r="BN64" s="143"/>
      <c r="BO64" s="143"/>
      <c r="BP64" s="143"/>
      <c r="BQ64" s="143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/>
      <c r="CK64" s="143"/>
      <c r="CL64" s="143"/>
      <c r="CM64" s="143"/>
      <c r="CN64" s="143"/>
      <c r="CO64" s="143"/>
      <c r="CP64" s="143"/>
      <c r="CQ64" s="143"/>
      <c r="CR64" s="143"/>
      <c r="CS64" s="143"/>
      <c r="CT64" s="143"/>
      <c r="CU64" s="143"/>
      <c r="CV64" s="143"/>
      <c r="CW64" s="143"/>
      <c r="CX64" s="143"/>
      <c r="CY64" s="143"/>
      <c r="CZ64" s="143"/>
      <c r="DA64" s="143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</row>
    <row r="65" spans="1:117" s="142" customFormat="1" ht="42" hidden="1" customHeight="1" x14ac:dyDescent="0.2">
      <c r="A65" s="1"/>
      <c r="B65" s="97"/>
      <c r="C65" s="747" t="s">
        <v>247</v>
      </c>
      <c r="D65" s="748"/>
      <c r="E65" s="748"/>
      <c r="F65" s="748"/>
      <c r="G65" s="748"/>
      <c r="H65" s="748"/>
      <c r="I65" s="748"/>
      <c r="J65" s="748"/>
      <c r="K65" s="748"/>
      <c r="L65" s="748"/>
      <c r="M65" s="748"/>
      <c r="N65" s="748"/>
      <c r="O65" s="748"/>
      <c r="P65" s="748"/>
      <c r="Q65" s="748"/>
      <c r="R65" s="748"/>
      <c r="S65" s="748"/>
      <c r="T65" s="748"/>
      <c r="U65" s="748"/>
      <c r="V65" s="748"/>
      <c r="W65" s="748"/>
      <c r="X65" s="748"/>
      <c r="Y65" s="748"/>
      <c r="Z65" s="748"/>
      <c r="AA65" s="748"/>
      <c r="AB65" s="748"/>
      <c r="AC65" s="748"/>
      <c r="AD65" s="748"/>
      <c r="AE65" s="748"/>
      <c r="AF65" s="748"/>
      <c r="AG65" s="748"/>
      <c r="AH65" s="748"/>
      <c r="AI65" s="748"/>
      <c r="AJ65" s="748"/>
      <c r="AK65" s="748"/>
      <c r="AL65" s="748"/>
      <c r="AM65" s="748"/>
      <c r="AN65" s="748"/>
      <c r="AO65" s="748"/>
      <c r="AP65" s="748"/>
      <c r="AQ65" s="748"/>
      <c r="AR65" s="748"/>
      <c r="AS65" s="748"/>
      <c r="AT65" s="748"/>
      <c r="AU65" s="748"/>
      <c r="AV65" s="748"/>
      <c r="AW65" s="748"/>
      <c r="AX65" s="748"/>
      <c r="AY65" s="748"/>
      <c r="AZ65" s="748"/>
      <c r="BA65" s="748"/>
      <c r="BB65" s="748"/>
      <c r="BC65" s="748"/>
      <c r="BD65" s="748"/>
      <c r="BE65" s="749"/>
      <c r="BF65" s="97"/>
      <c r="BG65" s="29"/>
      <c r="BH65" s="29"/>
      <c r="BI65" s="1"/>
      <c r="BJ65" s="1"/>
      <c r="BK65" s="1"/>
      <c r="BL65" s="143"/>
      <c r="BM65" s="143"/>
      <c r="BN65" s="143"/>
      <c r="BO65" s="143"/>
      <c r="BP65" s="143"/>
      <c r="BQ65" s="143"/>
      <c r="BR65" s="143"/>
      <c r="BS65" s="143"/>
      <c r="BT65" s="143"/>
      <c r="BU65" s="143"/>
      <c r="BV65" s="143"/>
      <c r="BW65" s="143"/>
      <c r="BX65" s="143"/>
      <c r="BY65" s="143"/>
      <c r="BZ65" s="143"/>
      <c r="CA65" s="143"/>
      <c r="CB65" s="143"/>
      <c r="CC65" s="143"/>
      <c r="CD65" s="143"/>
      <c r="CE65" s="143"/>
      <c r="CF65" s="143"/>
      <c r="CG65" s="143"/>
      <c r="CH65" s="143"/>
      <c r="CI65" s="143"/>
      <c r="CJ65" s="143"/>
      <c r="CK65" s="143"/>
      <c r="CL65" s="143"/>
      <c r="CM65" s="143"/>
      <c r="CN65" s="143"/>
      <c r="CO65" s="143"/>
      <c r="CP65" s="143"/>
      <c r="CQ65" s="143"/>
      <c r="CR65" s="143"/>
      <c r="CS65" s="143"/>
      <c r="CT65" s="143"/>
      <c r="CU65" s="143"/>
      <c r="CV65" s="143"/>
      <c r="CW65" s="143"/>
      <c r="CX65" s="143"/>
      <c r="CY65" s="143"/>
      <c r="CZ65" s="143"/>
      <c r="DA65" s="143"/>
      <c r="DB65" s="143"/>
      <c r="DC65" s="143"/>
      <c r="DD65" s="143"/>
      <c r="DE65" s="143"/>
      <c r="DF65" s="143"/>
      <c r="DG65" s="143"/>
      <c r="DH65" s="143"/>
      <c r="DI65" s="143"/>
      <c r="DJ65" s="143"/>
      <c r="DK65" s="143"/>
      <c r="DL65" s="143"/>
      <c r="DM65" s="143"/>
    </row>
    <row r="66" spans="1:117" s="142" customFormat="1" ht="12.75" customHeight="1" x14ac:dyDescent="0.2">
      <c r="A66" s="1"/>
      <c r="B66" s="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5"/>
      <c r="BG66" s="30"/>
      <c r="BH66" s="1"/>
      <c r="BI66" s="1"/>
      <c r="BJ66" s="1"/>
      <c r="BK66" s="1"/>
      <c r="BL66" s="143"/>
      <c r="BM66" s="143"/>
      <c r="BN66" s="143"/>
      <c r="BO66" s="143"/>
      <c r="BP66" s="143"/>
      <c r="BQ66" s="143"/>
      <c r="BR66" s="143"/>
      <c r="BS66" s="143"/>
      <c r="BT66" s="144"/>
      <c r="BU66" s="144"/>
      <c r="BV66" s="145"/>
      <c r="BW66" s="143"/>
      <c r="BX66" s="143"/>
      <c r="BY66" s="143"/>
      <c r="BZ66" s="143"/>
      <c r="CA66" s="143"/>
      <c r="CB66" s="143"/>
      <c r="CC66" s="143"/>
      <c r="CD66" s="143"/>
      <c r="CE66" s="143"/>
      <c r="CF66" s="143"/>
      <c r="CG66" s="143"/>
      <c r="CH66" s="143"/>
      <c r="CI66" s="143"/>
      <c r="CJ66" s="143"/>
      <c r="CK66" s="143"/>
      <c r="CL66" s="143"/>
      <c r="CM66" s="143"/>
      <c r="CN66" s="143"/>
      <c r="CO66" s="143"/>
      <c r="CP66" s="143"/>
      <c r="CQ66" s="143"/>
      <c r="CR66" s="143"/>
      <c r="CS66" s="143"/>
      <c r="CT66" s="143"/>
      <c r="CU66" s="143"/>
      <c r="CV66" s="143"/>
      <c r="CW66" s="143"/>
      <c r="CX66" s="143"/>
      <c r="CY66" s="143"/>
      <c r="CZ66" s="143"/>
      <c r="DA66" s="143"/>
      <c r="DB66" s="143"/>
      <c r="DC66" s="143"/>
      <c r="DD66" s="143"/>
      <c r="DE66" s="143"/>
      <c r="DF66" s="143"/>
      <c r="DG66" s="143"/>
      <c r="DH66" s="143"/>
      <c r="DI66" s="143"/>
      <c r="DJ66" s="143"/>
      <c r="DK66" s="143"/>
      <c r="DL66" s="143"/>
      <c r="DM66" s="143"/>
    </row>
    <row r="67" spans="1:117" s="142" customFormat="1" ht="28.5" hidden="1" customHeight="1" x14ac:dyDescent="0.25">
      <c r="A67" s="1"/>
      <c r="B67" s="5"/>
      <c r="C67" s="730" t="s">
        <v>84</v>
      </c>
      <c r="D67" s="544"/>
      <c r="E67" s="544"/>
      <c r="F67" s="544"/>
      <c r="G67" s="544"/>
      <c r="H67" s="544"/>
      <c r="I67" s="544"/>
      <c r="J67" s="544"/>
      <c r="K67" s="544"/>
      <c r="L67" s="544"/>
      <c r="M67" s="544"/>
      <c r="N67" s="544"/>
      <c r="O67" s="544"/>
      <c r="P67" s="544"/>
      <c r="Q67" s="544"/>
      <c r="R67" s="544"/>
      <c r="S67" s="544"/>
      <c r="T67" s="544"/>
      <c r="U67" s="544"/>
      <c r="V67" s="544"/>
      <c r="W67" s="544"/>
      <c r="X67" s="544"/>
      <c r="Y67" s="544"/>
      <c r="Z67" s="544"/>
      <c r="AA67" s="544"/>
      <c r="AB67" s="544"/>
      <c r="AC67" s="544"/>
      <c r="AD67" s="544"/>
      <c r="AE67" s="544"/>
      <c r="AF67" s="544"/>
      <c r="AG67" s="544"/>
      <c r="AH67" s="544"/>
      <c r="AI67" s="544"/>
      <c r="AJ67" s="544"/>
      <c r="AK67" s="544"/>
      <c r="AL67" s="544"/>
      <c r="AM67" s="544"/>
      <c r="AN67" s="544"/>
      <c r="AO67" s="544"/>
      <c r="AP67" s="544"/>
      <c r="AQ67" s="544"/>
      <c r="AR67" s="544"/>
      <c r="AS67" s="544"/>
      <c r="AT67" s="544"/>
      <c r="AU67" s="544"/>
      <c r="AV67" s="544"/>
      <c r="AW67" s="544"/>
      <c r="AX67" s="544"/>
      <c r="AY67" s="544"/>
      <c r="AZ67" s="544"/>
      <c r="BA67" s="544"/>
      <c r="BB67" s="544"/>
      <c r="BC67" s="544"/>
      <c r="BD67" s="544"/>
      <c r="BE67" s="545"/>
      <c r="BF67" s="5"/>
      <c r="BG67" s="30"/>
      <c r="BH67" s="1"/>
      <c r="BI67" s="1"/>
      <c r="BJ67" s="1"/>
      <c r="BK67" s="1"/>
      <c r="BL67" s="143"/>
      <c r="BM67" s="143"/>
      <c r="BN67" s="143"/>
      <c r="BO67" s="143"/>
      <c r="BP67" s="143"/>
      <c r="BQ67" s="143"/>
      <c r="BR67" s="143"/>
      <c r="BS67" s="143"/>
      <c r="BT67" s="144"/>
      <c r="BU67" s="144"/>
      <c r="BV67" s="145"/>
      <c r="BW67" s="143"/>
      <c r="BX67" s="143"/>
      <c r="BY67" s="143"/>
      <c r="BZ67" s="143"/>
      <c r="CA67" s="143"/>
      <c r="CB67" s="143"/>
      <c r="CC67" s="143"/>
      <c r="CD67" s="143"/>
      <c r="CE67" s="143"/>
      <c r="CF67" s="143"/>
      <c r="CG67" s="143"/>
      <c r="CH67" s="143"/>
      <c r="CI67" s="143"/>
      <c r="CJ67" s="143"/>
      <c r="CK67" s="143"/>
      <c r="CL67" s="143"/>
      <c r="CM67" s="143"/>
      <c r="CN67" s="143"/>
      <c r="CO67" s="143"/>
      <c r="CP67" s="143"/>
      <c r="CQ67" s="143"/>
      <c r="CR67" s="143"/>
      <c r="CS67" s="143"/>
      <c r="CT67" s="143"/>
      <c r="CU67" s="143"/>
      <c r="CV67" s="143"/>
      <c r="CW67" s="143"/>
      <c r="CX67" s="143"/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</row>
    <row r="68" spans="1:117" s="142" customFormat="1" ht="20.25" hidden="1" customHeight="1" x14ac:dyDescent="0.2">
      <c r="A68" s="1"/>
      <c r="B68" s="5"/>
      <c r="C68" s="149"/>
      <c r="D68" s="345" t="s">
        <v>80</v>
      </c>
      <c r="E68" s="546"/>
      <c r="F68" s="546"/>
      <c r="G68" s="546"/>
      <c r="H68" s="546"/>
      <c r="I68" s="546"/>
      <c r="J68" s="546"/>
      <c r="K68" s="546"/>
      <c r="L68" s="546"/>
      <c r="M68" s="546"/>
      <c r="N68" s="546"/>
      <c r="O68" s="546"/>
      <c r="P68" s="546"/>
      <c r="Q68" s="546"/>
      <c r="R68" s="546"/>
      <c r="S68" s="546"/>
      <c r="T68" s="546"/>
      <c r="U68" s="546"/>
      <c r="V68" s="546"/>
      <c r="W68" s="546"/>
      <c r="X68" s="546"/>
      <c r="Y68" s="546"/>
      <c r="Z68" s="546"/>
      <c r="AA68" s="546"/>
      <c r="AB68" s="546"/>
      <c r="AC68" s="546"/>
      <c r="AD68" s="546"/>
      <c r="AE68" s="546"/>
      <c r="AF68" s="546"/>
      <c r="AG68" s="546"/>
      <c r="AH68" s="546"/>
      <c r="AI68" s="546"/>
      <c r="AJ68" s="546"/>
      <c r="AK68" s="546"/>
      <c r="AL68" s="546"/>
      <c r="AM68" s="547"/>
      <c r="AN68" s="573" t="s">
        <v>32</v>
      </c>
      <c r="AO68" s="731"/>
      <c r="AP68" s="731"/>
      <c r="AQ68" s="731"/>
      <c r="AR68" s="731"/>
      <c r="AS68" s="731"/>
      <c r="AT68" s="731"/>
      <c r="AU68" s="731"/>
      <c r="AV68" s="731"/>
      <c r="AW68" s="731"/>
      <c r="AX68" s="731"/>
      <c r="AY68" s="731"/>
      <c r="AZ68" s="731"/>
      <c r="BA68" s="731"/>
      <c r="BB68" s="731"/>
      <c r="BC68" s="731"/>
      <c r="BD68" s="732"/>
      <c r="BE68" s="150"/>
      <c r="BF68" s="5"/>
      <c r="BG68" s="32" t="s">
        <v>31</v>
      </c>
      <c r="BH68" s="32"/>
      <c r="BI68" s="151"/>
      <c r="BJ68" s="1"/>
      <c r="BK68" s="1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/>
      <c r="CK68" s="143"/>
      <c r="CL68" s="143"/>
      <c r="CM68" s="143"/>
      <c r="CN68" s="143"/>
      <c r="CO68" s="143"/>
      <c r="CP68" s="143"/>
      <c r="CQ68" s="143"/>
      <c r="CR68" s="143"/>
      <c r="CS68" s="143"/>
      <c r="CT68" s="143"/>
      <c r="CU68" s="143"/>
      <c r="CV68" s="143"/>
      <c r="CW68" s="143"/>
      <c r="CX68" s="143"/>
      <c r="CY68" s="143"/>
      <c r="CZ68" s="143"/>
      <c r="DA68" s="143"/>
      <c r="DB68" s="143"/>
      <c r="DC68" s="143"/>
      <c r="DD68" s="143"/>
      <c r="DE68" s="143"/>
      <c r="DF68" s="143"/>
      <c r="DG68" s="143"/>
      <c r="DH68" s="143"/>
      <c r="DI68" s="143"/>
      <c r="DJ68" s="143"/>
      <c r="DK68" s="143"/>
      <c r="DL68" s="143"/>
      <c r="DM68" s="143"/>
    </row>
    <row r="69" spans="1:117" s="234" customFormat="1" ht="28.5" hidden="1" customHeight="1" x14ac:dyDescent="0.2">
      <c r="A69" s="153"/>
      <c r="B69" s="152"/>
      <c r="C69" s="550" t="s">
        <v>85</v>
      </c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551"/>
      <c r="AI69" s="551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  <c r="AU69" s="551"/>
      <c r="AV69" s="551"/>
      <c r="AW69" s="551"/>
      <c r="AX69" s="551"/>
      <c r="AY69" s="551"/>
      <c r="AZ69" s="551"/>
      <c r="BA69" s="551"/>
      <c r="BB69" s="551"/>
      <c r="BC69" s="551"/>
      <c r="BD69" s="551"/>
      <c r="BE69" s="552"/>
      <c r="BF69" s="152"/>
      <c r="BG69" s="32" t="s">
        <v>32</v>
      </c>
      <c r="BH69" s="32"/>
      <c r="BI69" s="153"/>
      <c r="BJ69" s="153"/>
      <c r="BK69" s="15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3"/>
      <c r="CK69" s="233"/>
      <c r="CL69" s="233"/>
      <c r="CM69" s="233"/>
      <c r="CN69" s="233"/>
      <c r="CO69" s="233"/>
      <c r="CP69" s="233"/>
      <c r="CQ69" s="233"/>
      <c r="CR69" s="233"/>
      <c r="CS69" s="233"/>
      <c r="CT69" s="233"/>
      <c r="CU69" s="233"/>
      <c r="CV69" s="233"/>
      <c r="CW69" s="233"/>
      <c r="CX69" s="233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</row>
    <row r="70" spans="1:117" s="142" customFormat="1" ht="18" hidden="1" customHeight="1" x14ac:dyDescent="0.2">
      <c r="A70" s="1"/>
      <c r="B70" s="5"/>
      <c r="C70" s="154"/>
      <c r="D70" s="553" t="s">
        <v>81</v>
      </c>
      <c r="E70" s="553"/>
      <c r="F70" s="553"/>
      <c r="G70" s="553"/>
      <c r="H70" s="553"/>
      <c r="I70" s="553"/>
      <c r="J70" s="553"/>
      <c r="K70" s="553"/>
      <c r="L70" s="553"/>
      <c r="M70" s="553"/>
      <c r="N70" s="553"/>
      <c r="O70" s="553"/>
      <c r="P70" s="553"/>
      <c r="Q70" s="553"/>
      <c r="R70" s="553"/>
      <c r="S70" s="553"/>
      <c r="T70" s="553"/>
      <c r="U70" s="553"/>
      <c r="V70" s="553"/>
      <c r="W70" s="553"/>
      <c r="X70" s="553"/>
      <c r="Y70" s="553"/>
      <c r="Z70" s="553"/>
      <c r="AA70" s="553"/>
      <c r="AB70" s="553"/>
      <c r="AC70" s="553"/>
      <c r="AD70" s="553"/>
      <c r="AE70" s="553"/>
      <c r="AF70" s="553"/>
      <c r="AG70" s="553"/>
      <c r="AH70" s="553"/>
      <c r="AI70" s="553"/>
      <c r="AJ70" s="553"/>
      <c r="AK70" s="553"/>
      <c r="AL70" s="553"/>
      <c r="AM70" s="553"/>
      <c r="AN70" s="553"/>
      <c r="AO70" s="553"/>
      <c r="AP70" s="553"/>
      <c r="AQ70" s="553"/>
      <c r="AR70" s="553"/>
      <c r="AS70" s="553"/>
      <c r="AT70" s="553"/>
      <c r="AU70" s="553"/>
      <c r="AV70" s="553"/>
      <c r="AW70" s="553"/>
      <c r="AX70" s="553"/>
      <c r="AY70" s="553"/>
      <c r="AZ70" s="553"/>
      <c r="BA70" s="553"/>
      <c r="BB70" s="553"/>
      <c r="BC70" s="553"/>
      <c r="BD70" s="553"/>
      <c r="BE70" s="155"/>
      <c r="BF70" s="5"/>
      <c r="BG70" s="22"/>
      <c r="BH70" s="22"/>
      <c r="BI70" s="1"/>
      <c r="BJ70" s="1"/>
      <c r="BK70" s="1"/>
      <c r="BL70" s="143"/>
      <c r="BM70" s="143"/>
      <c r="BN70" s="143"/>
      <c r="BO70" s="143"/>
      <c r="BP70" s="143"/>
      <c r="BQ70" s="143"/>
      <c r="BR70" s="143"/>
      <c r="BS70" s="143"/>
      <c r="BT70" s="143"/>
      <c r="BU70" s="143"/>
      <c r="BV70" s="143"/>
      <c r="BW70" s="143"/>
      <c r="BX70" s="143"/>
      <c r="BY70" s="143"/>
      <c r="BZ70" s="143"/>
      <c r="CA70" s="143"/>
      <c r="CB70" s="143"/>
      <c r="CC70" s="143"/>
      <c r="CD70" s="143"/>
      <c r="CE70" s="143"/>
      <c r="CF70" s="143"/>
      <c r="CG70" s="143"/>
      <c r="CH70" s="143"/>
      <c r="CI70" s="143"/>
      <c r="CJ70" s="143"/>
      <c r="CK70" s="143"/>
      <c r="CL70" s="143"/>
      <c r="CM70" s="143"/>
      <c r="CN70" s="143"/>
      <c r="CO70" s="143"/>
      <c r="CP70" s="143"/>
      <c r="CQ70" s="143"/>
      <c r="CR70" s="143"/>
      <c r="CS70" s="143"/>
      <c r="CT70" s="143"/>
      <c r="CU70" s="143"/>
      <c r="CV70" s="143"/>
      <c r="CW70" s="143"/>
      <c r="CX70" s="143"/>
      <c r="CY70" s="143"/>
      <c r="CZ70" s="143"/>
      <c r="DA70" s="143"/>
      <c r="DB70" s="143"/>
      <c r="DC70" s="143"/>
      <c r="DD70" s="143"/>
      <c r="DE70" s="143"/>
      <c r="DF70" s="143"/>
      <c r="DG70" s="143"/>
      <c r="DH70" s="143"/>
      <c r="DI70" s="143"/>
      <c r="DJ70" s="143"/>
      <c r="DK70" s="143"/>
      <c r="DL70" s="143"/>
      <c r="DM70" s="143"/>
    </row>
    <row r="71" spans="1:117" s="142" customFormat="1" ht="28.5" hidden="1" customHeight="1" x14ac:dyDescent="0.2">
      <c r="A71" s="1"/>
      <c r="B71" s="5"/>
      <c r="C71" s="154"/>
      <c r="D71" s="666" t="s">
        <v>9</v>
      </c>
      <c r="E71" s="666"/>
      <c r="F71" s="666"/>
      <c r="G71" s="666"/>
      <c r="H71" s="666"/>
      <c r="I71" s="666"/>
      <c r="J71" s="666"/>
      <c r="K71" s="666"/>
      <c r="L71" s="666"/>
      <c r="M71" s="666" t="s">
        <v>82</v>
      </c>
      <c r="N71" s="666"/>
      <c r="O71" s="666"/>
      <c r="P71" s="666"/>
      <c r="Q71" s="666"/>
      <c r="R71" s="666"/>
      <c r="S71" s="666" t="s">
        <v>83</v>
      </c>
      <c r="T71" s="666"/>
      <c r="U71" s="666"/>
      <c r="V71" s="666"/>
      <c r="W71" s="666"/>
      <c r="X71" s="666"/>
      <c r="Y71" s="666"/>
      <c r="Z71" s="666"/>
      <c r="AA71" s="666"/>
      <c r="AB71" s="666"/>
      <c r="AC71" s="666" t="s">
        <v>90</v>
      </c>
      <c r="AD71" s="666"/>
      <c r="AE71" s="666"/>
      <c r="AF71" s="666"/>
      <c r="AG71" s="666"/>
      <c r="AH71" s="666"/>
      <c r="AI71" s="666"/>
      <c r="AJ71" s="666" t="s">
        <v>16</v>
      </c>
      <c r="AK71" s="666"/>
      <c r="AL71" s="666"/>
      <c r="AM71" s="666"/>
      <c r="AN71" s="666"/>
      <c r="AO71" s="666"/>
      <c r="AP71" s="666"/>
      <c r="AQ71" s="666" t="s">
        <v>17</v>
      </c>
      <c r="AR71" s="666"/>
      <c r="AS71" s="666"/>
      <c r="AT71" s="666"/>
      <c r="AU71" s="666"/>
      <c r="AV71" s="666"/>
      <c r="AW71" s="666"/>
      <c r="AX71" s="666" t="s">
        <v>18</v>
      </c>
      <c r="AY71" s="666"/>
      <c r="AZ71" s="666"/>
      <c r="BA71" s="666"/>
      <c r="BB71" s="666"/>
      <c r="BC71" s="666"/>
      <c r="BD71" s="666"/>
      <c r="BE71" s="155"/>
      <c r="BF71" s="5"/>
      <c r="BG71" s="22"/>
      <c r="BH71" s="22"/>
      <c r="BI71" s="1"/>
      <c r="BJ71" s="1"/>
      <c r="BK71" s="1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</row>
    <row r="72" spans="1:117" s="142" customFormat="1" ht="29.25" hidden="1" customHeight="1" x14ac:dyDescent="0.2">
      <c r="A72" s="1"/>
      <c r="B72" s="5"/>
      <c r="C72" s="154"/>
      <c r="D72" s="479"/>
      <c r="E72" s="479"/>
      <c r="F72" s="479"/>
      <c r="G72" s="479"/>
      <c r="H72" s="479"/>
      <c r="I72" s="479"/>
      <c r="J72" s="479"/>
      <c r="K72" s="479"/>
      <c r="L72" s="479"/>
      <c r="M72" s="500"/>
      <c r="N72" s="500"/>
      <c r="O72" s="500"/>
      <c r="P72" s="500"/>
      <c r="Q72" s="500"/>
      <c r="R72" s="500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501"/>
      <c r="AD72" s="501"/>
      <c r="AE72" s="501"/>
      <c r="AF72" s="501"/>
      <c r="AG72" s="501"/>
      <c r="AH72" s="501"/>
      <c r="AI72" s="501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155"/>
      <c r="BF72" s="5"/>
      <c r="BG72" s="22"/>
      <c r="BH72" s="22"/>
      <c r="BI72" s="1"/>
      <c r="BJ72" s="1"/>
      <c r="BK72" s="1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</row>
    <row r="73" spans="1:117" s="142" customFormat="1" ht="29.25" hidden="1" customHeight="1" x14ac:dyDescent="0.2">
      <c r="A73" s="1"/>
      <c r="B73" s="5"/>
      <c r="C73" s="154"/>
      <c r="D73" s="479"/>
      <c r="E73" s="479"/>
      <c r="F73" s="479"/>
      <c r="G73" s="479"/>
      <c r="H73" s="479"/>
      <c r="I73" s="479"/>
      <c r="J73" s="479"/>
      <c r="K73" s="479"/>
      <c r="L73" s="479"/>
      <c r="M73" s="500"/>
      <c r="N73" s="500"/>
      <c r="O73" s="500"/>
      <c r="P73" s="500"/>
      <c r="Q73" s="500"/>
      <c r="R73" s="500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501"/>
      <c r="AD73" s="501"/>
      <c r="AE73" s="501"/>
      <c r="AF73" s="501"/>
      <c r="AG73" s="501"/>
      <c r="AH73" s="501"/>
      <c r="AI73" s="501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155"/>
      <c r="BF73" s="5"/>
      <c r="BG73" s="22"/>
      <c r="BH73" s="22"/>
      <c r="BI73" s="1"/>
      <c r="BJ73" s="1"/>
      <c r="BK73" s="1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  <c r="CV73" s="143"/>
      <c r="CW73" s="143"/>
      <c r="CX73" s="143"/>
      <c r="CY73" s="143"/>
      <c r="CZ73" s="143"/>
      <c r="DA73" s="143"/>
      <c r="DB73" s="143"/>
      <c r="DC73" s="143"/>
      <c r="DD73" s="143"/>
      <c r="DE73" s="143"/>
      <c r="DF73" s="143"/>
      <c r="DG73" s="143"/>
      <c r="DH73" s="143"/>
      <c r="DI73" s="143"/>
      <c r="DJ73" s="143"/>
      <c r="DK73" s="143"/>
      <c r="DL73" s="143"/>
      <c r="DM73" s="143"/>
    </row>
    <row r="74" spans="1:117" s="142" customFormat="1" ht="29.25" hidden="1" customHeight="1" x14ac:dyDescent="0.2">
      <c r="A74" s="1"/>
      <c r="B74" s="5"/>
      <c r="C74" s="154"/>
      <c r="D74" s="479"/>
      <c r="E74" s="479"/>
      <c r="F74" s="479"/>
      <c r="G74" s="479"/>
      <c r="H74" s="479"/>
      <c r="I74" s="479"/>
      <c r="J74" s="479"/>
      <c r="K74" s="479"/>
      <c r="L74" s="479"/>
      <c r="M74" s="500"/>
      <c r="N74" s="500"/>
      <c r="O74" s="500"/>
      <c r="P74" s="500"/>
      <c r="Q74" s="500"/>
      <c r="R74" s="500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501"/>
      <c r="AD74" s="501"/>
      <c r="AE74" s="501"/>
      <c r="AF74" s="501"/>
      <c r="AG74" s="501"/>
      <c r="AH74" s="501"/>
      <c r="AI74" s="501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155"/>
      <c r="BF74" s="5"/>
      <c r="BG74" s="22"/>
      <c r="BH74" s="22"/>
      <c r="BI74" s="1"/>
      <c r="BJ74" s="1"/>
      <c r="BK74" s="1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/>
      <c r="CV74" s="143"/>
      <c r="CW74" s="143"/>
      <c r="CX74" s="143"/>
      <c r="CY74" s="143"/>
      <c r="CZ74" s="143"/>
      <c r="DA74" s="143"/>
      <c r="DB74" s="143"/>
      <c r="DC74" s="143"/>
      <c r="DD74" s="143"/>
      <c r="DE74" s="143"/>
      <c r="DF74" s="143"/>
      <c r="DG74" s="143"/>
      <c r="DH74" s="143"/>
      <c r="DI74" s="143"/>
      <c r="DJ74" s="143"/>
      <c r="DK74" s="143"/>
      <c r="DL74" s="143"/>
      <c r="DM74" s="143"/>
    </row>
    <row r="75" spans="1:117" s="142" customFormat="1" ht="29.25" hidden="1" customHeight="1" x14ac:dyDescent="0.2">
      <c r="A75" s="1"/>
      <c r="B75" s="5"/>
      <c r="C75" s="154"/>
      <c r="D75" s="479"/>
      <c r="E75" s="479"/>
      <c r="F75" s="479"/>
      <c r="G75" s="479"/>
      <c r="H75" s="479"/>
      <c r="I75" s="479"/>
      <c r="J75" s="479"/>
      <c r="K75" s="479"/>
      <c r="L75" s="479"/>
      <c r="M75" s="500"/>
      <c r="N75" s="500"/>
      <c r="O75" s="500"/>
      <c r="P75" s="500"/>
      <c r="Q75" s="500"/>
      <c r="R75" s="500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501"/>
      <c r="AD75" s="501"/>
      <c r="AE75" s="501"/>
      <c r="AF75" s="501"/>
      <c r="AG75" s="501"/>
      <c r="AH75" s="501"/>
      <c r="AI75" s="501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155"/>
      <c r="BF75" s="5"/>
      <c r="BG75" s="22"/>
      <c r="BH75" s="22"/>
      <c r="BI75" s="1"/>
      <c r="BJ75" s="1"/>
      <c r="BK75" s="1"/>
      <c r="BL75" s="143"/>
      <c r="BM75" s="143"/>
      <c r="BN75" s="143"/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/>
      <c r="CC75" s="143"/>
      <c r="CD75" s="143"/>
      <c r="CE75" s="143"/>
      <c r="CF75" s="143"/>
      <c r="CG75" s="143"/>
      <c r="CH75" s="143"/>
      <c r="CI75" s="143"/>
      <c r="CJ75" s="143"/>
      <c r="CK75" s="143"/>
      <c r="CL75" s="143"/>
      <c r="CM75" s="143"/>
      <c r="CN75" s="143"/>
      <c r="CO75" s="143"/>
      <c r="CP75" s="143"/>
      <c r="CQ75" s="143"/>
      <c r="CR75" s="143"/>
      <c r="CS75" s="143"/>
      <c r="CT75" s="143"/>
      <c r="CU75" s="143"/>
      <c r="CV75" s="143"/>
      <c r="CW75" s="143"/>
      <c r="CX75" s="143"/>
      <c r="CY75" s="143"/>
      <c r="CZ75" s="143"/>
      <c r="DA75" s="143"/>
      <c r="DB75" s="143"/>
      <c r="DC75" s="143"/>
      <c r="DD75" s="143"/>
      <c r="DE75" s="143"/>
      <c r="DF75" s="143"/>
      <c r="DG75" s="143"/>
      <c r="DH75" s="143"/>
      <c r="DI75" s="143"/>
      <c r="DJ75" s="143"/>
      <c r="DK75" s="143"/>
      <c r="DL75" s="143"/>
      <c r="DM75" s="143"/>
    </row>
    <row r="76" spans="1:117" s="142" customFormat="1" ht="29.25" hidden="1" customHeight="1" x14ac:dyDescent="0.2">
      <c r="A76" s="1"/>
      <c r="B76" s="5"/>
      <c r="C76" s="154"/>
      <c r="D76" s="479"/>
      <c r="E76" s="479"/>
      <c r="F76" s="479"/>
      <c r="G76" s="479"/>
      <c r="H76" s="479"/>
      <c r="I76" s="479"/>
      <c r="J76" s="479"/>
      <c r="K76" s="479"/>
      <c r="L76" s="479"/>
      <c r="M76" s="500"/>
      <c r="N76" s="500"/>
      <c r="O76" s="500"/>
      <c r="P76" s="500"/>
      <c r="Q76" s="500"/>
      <c r="R76" s="500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501"/>
      <c r="AD76" s="501"/>
      <c r="AE76" s="501"/>
      <c r="AF76" s="501"/>
      <c r="AG76" s="501"/>
      <c r="AH76" s="501"/>
      <c r="AI76" s="501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155"/>
      <c r="BF76" s="5"/>
      <c r="BG76" s="22"/>
      <c r="BH76" s="22"/>
      <c r="BI76" s="1"/>
      <c r="BJ76" s="1"/>
      <c r="BK76" s="1"/>
      <c r="BL76" s="143"/>
      <c r="BM76" s="143"/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/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/>
      <c r="CR76" s="143"/>
      <c r="CS76" s="143"/>
      <c r="CT76" s="143"/>
      <c r="CU76" s="143"/>
      <c r="CV76" s="143"/>
      <c r="CW76" s="143"/>
      <c r="CX76" s="143"/>
      <c r="CY76" s="143"/>
      <c r="CZ76" s="143"/>
      <c r="DA76" s="143"/>
      <c r="DB76" s="143"/>
      <c r="DC76" s="143"/>
      <c r="DD76" s="143"/>
      <c r="DE76" s="143"/>
      <c r="DF76" s="143"/>
      <c r="DG76" s="143"/>
      <c r="DH76" s="143"/>
      <c r="DI76" s="143"/>
      <c r="DJ76" s="143"/>
      <c r="DK76" s="143"/>
      <c r="DL76" s="143"/>
      <c r="DM76" s="143"/>
    </row>
    <row r="77" spans="1:117" s="142" customFormat="1" ht="29.25" hidden="1" customHeight="1" x14ac:dyDescent="0.2">
      <c r="A77" s="1"/>
      <c r="B77" s="5"/>
      <c r="C77" s="154"/>
      <c r="D77" s="479"/>
      <c r="E77" s="479"/>
      <c r="F77" s="479"/>
      <c r="G77" s="479"/>
      <c r="H77" s="479"/>
      <c r="I77" s="479"/>
      <c r="J77" s="479"/>
      <c r="K77" s="479"/>
      <c r="L77" s="479"/>
      <c r="M77" s="500"/>
      <c r="N77" s="500"/>
      <c r="O77" s="500"/>
      <c r="P77" s="500"/>
      <c r="Q77" s="500"/>
      <c r="R77" s="500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501"/>
      <c r="AD77" s="501"/>
      <c r="AE77" s="501"/>
      <c r="AF77" s="501"/>
      <c r="AG77" s="501"/>
      <c r="AH77" s="501"/>
      <c r="AI77" s="501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155"/>
      <c r="BF77" s="5"/>
      <c r="BG77" s="22"/>
      <c r="BH77" s="22"/>
      <c r="BI77" s="1"/>
      <c r="BJ77" s="1"/>
      <c r="BK77" s="1"/>
      <c r="BL77" s="143"/>
      <c r="BM77" s="143"/>
      <c r="BN77" s="143"/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  <c r="CE77" s="143"/>
      <c r="CF77" s="143"/>
      <c r="CG77" s="143"/>
      <c r="CH77" s="143"/>
      <c r="CI77" s="143"/>
      <c r="CJ77" s="143"/>
      <c r="CK77" s="143"/>
      <c r="CL77" s="143"/>
      <c r="CM77" s="143"/>
      <c r="CN77" s="143"/>
      <c r="CO77" s="143"/>
      <c r="CP77" s="143"/>
      <c r="CQ77" s="143"/>
      <c r="CR77" s="143"/>
      <c r="CS77" s="143"/>
      <c r="CT77" s="143"/>
      <c r="CU77" s="143"/>
      <c r="CV77" s="143"/>
      <c r="CW77" s="143"/>
      <c r="CX77" s="143"/>
      <c r="CY77" s="143"/>
      <c r="CZ77" s="143"/>
      <c r="DA77" s="143"/>
      <c r="DB77" s="143"/>
      <c r="DC77" s="143"/>
      <c r="DD77" s="143"/>
      <c r="DE77" s="143"/>
      <c r="DF77" s="143"/>
      <c r="DG77" s="143"/>
      <c r="DH77" s="143"/>
      <c r="DI77" s="143"/>
      <c r="DJ77" s="143"/>
      <c r="DK77" s="143"/>
      <c r="DL77" s="143"/>
      <c r="DM77" s="143"/>
    </row>
    <row r="78" spans="1:117" s="142" customFormat="1" ht="29.25" hidden="1" customHeight="1" x14ac:dyDescent="0.2">
      <c r="A78" s="1"/>
      <c r="B78" s="5"/>
      <c r="C78" s="154"/>
      <c r="D78" s="479"/>
      <c r="E78" s="479"/>
      <c r="F78" s="479"/>
      <c r="G78" s="479"/>
      <c r="H78" s="479"/>
      <c r="I78" s="479"/>
      <c r="J78" s="479"/>
      <c r="K78" s="479"/>
      <c r="L78" s="479"/>
      <c r="M78" s="500"/>
      <c r="N78" s="500"/>
      <c r="O78" s="500"/>
      <c r="P78" s="500"/>
      <c r="Q78" s="500"/>
      <c r="R78" s="500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501"/>
      <c r="AD78" s="501"/>
      <c r="AE78" s="501"/>
      <c r="AF78" s="501"/>
      <c r="AG78" s="501"/>
      <c r="AH78" s="501"/>
      <c r="AI78" s="501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155"/>
      <c r="BF78" s="5"/>
      <c r="BG78" s="22"/>
      <c r="BH78" s="22"/>
      <c r="BI78" s="1"/>
      <c r="BJ78" s="1"/>
      <c r="BK78" s="1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</row>
    <row r="79" spans="1:117" s="142" customFormat="1" ht="18" hidden="1" customHeight="1" x14ac:dyDescent="0.2">
      <c r="A79" s="1"/>
      <c r="B79" s="5"/>
      <c r="C79" s="156"/>
      <c r="D79" s="778" t="s">
        <v>19</v>
      </c>
      <c r="E79" s="778"/>
      <c r="F79" s="778"/>
      <c r="G79" s="778"/>
      <c r="H79" s="778"/>
      <c r="I79" s="778"/>
      <c r="J79" s="778"/>
      <c r="K79" s="778"/>
      <c r="L79" s="778"/>
      <c r="M79" s="778"/>
      <c r="N79" s="778"/>
      <c r="O79" s="778"/>
      <c r="P79" s="778"/>
      <c r="Q79" s="778"/>
      <c r="R79" s="778"/>
      <c r="S79" s="778"/>
      <c r="T79" s="778"/>
      <c r="U79" s="778"/>
      <c r="V79" s="778"/>
      <c r="W79" s="778"/>
      <c r="X79" s="778"/>
      <c r="Y79" s="778"/>
      <c r="Z79" s="778"/>
      <c r="AA79" s="778"/>
      <c r="AB79" s="778"/>
      <c r="AC79" s="778"/>
      <c r="AD79" s="778"/>
      <c r="AE79" s="778"/>
      <c r="AF79" s="778"/>
      <c r="AG79" s="778"/>
      <c r="AH79" s="778"/>
      <c r="AI79" s="778"/>
      <c r="AJ79" s="778"/>
      <c r="AK79" s="778"/>
      <c r="AL79" s="778"/>
      <c r="AM79" s="778"/>
      <c r="AN79" s="778"/>
      <c r="AO79" s="778"/>
      <c r="AP79" s="778"/>
      <c r="AQ79" s="778"/>
      <c r="AR79" s="778"/>
      <c r="AS79" s="778"/>
      <c r="AT79" s="778"/>
      <c r="AU79" s="778"/>
      <c r="AV79" s="778"/>
      <c r="AW79" s="778"/>
      <c r="AX79" s="778"/>
      <c r="AY79" s="778"/>
      <c r="AZ79" s="778"/>
      <c r="BA79" s="778"/>
      <c r="BB79" s="778"/>
      <c r="BC79" s="778"/>
      <c r="BD79" s="778"/>
      <c r="BE79" s="157"/>
      <c r="BF79" s="5"/>
      <c r="BG79" s="22"/>
      <c r="BH79" s="22"/>
      <c r="BI79" s="1"/>
      <c r="BJ79" s="1"/>
      <c r="BK79" s="1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/>
      <c r="CV79" s="143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</row>
    <row r="80" spans="1:117" s="142" customFormat="1" ht="28.5" hidden="1" customHeight="1" x14ac:dyDescent="0.2">
      <c r="A80" s="1"/>
      <c r="B80" s="5"/>
      <c r="C80" s="156"/>
      <c r="D80" s="554" t="s">
        <v>20</v>
      </c>
      <c r="E80" s="554"/>
      <c r="F80" s="554"/>
      <c r="G80" s="554"/>
      <c r="H80" s="554"/>
      <c r="I80" s="554"/>
      <c r="J80" s="554"/>
      <c r="K80" s="554"/>
      <c r="L80" s="554"/>
      <c r="M80" s="554" t="s">
        <v>12</v>
      </c>
      <c r="N80" s="554"/>
      <c r="O80" s="554"/>
      <c r="P80" s="554"/>
      <c r="Q80" s="554"/>
      <c r="R80" s="554"/>
      <c r="S80" s="554"/>
      <c r="T80" s="554"/>
      <c r="U80" s="554"/>
      <c r="V80" s="554"/>
      <c r="W80" s="554"/>
      <c r="X80" s="554"/>
      <c r="Y80" s="554"/>
      <c r="Z80" s="554"/>
      <c r="AA80" s="554"/>
      <c r="AB80" s="554"/>
      <c r="AC80" s="554" t="s">
        <v>91</v>
      </c>
      <c r="AD80" s="554"/>
      <c r="AE80" s="554"/>
      <c r="AF80" s="554"/>
      <c r="AG80" s="554"/>
      <c r="AH80" s="554"/>
      <c r="AI80" s="554"/>
      <c r="AJ80" s="554" t="s">
        <v>16</v>
      </c>
      <c r="AK80" s="554"/>
      <c r="AL80" s="554"/>
      <c r="AM80" s="554"/>
      <c r="AN80" s="554"/>
      <c r="AO80" s="554"/>
      <c r="AP80" s="554"/>
      <c r="AQ80" s="626" t="s">
        <v>17</v>
      </c>
      <c r="AR80" s="626"/>
      <c r="AS80" s="626"/>
      <c r="AT80" s="626"/>
      <c r="AU80" s="626"/>
      <c r="AV80" s="626"/>
      <c r="AW80" s="626"/>
      <c r="AX80" s="554" t="s">
        <v>18</v>
      </c>
      <c r="AY80" s="554"/>
      <c r="AZ80" s="554"/>
      <c r="BA80" s="554"/>
      <c r="BB80" s="554"/>
      <c r="BC80" s="554"/>
      <c r="BD80" s="554"/>
      <c r="BE80" s="157"/>
      <c r="BF80" s="5"/>
      <c r="BG80" s="22"/>
      <c r="BH80" s="22"/>
      <c r="BI80" s="1"/>
      <c r="BJ80" s="1"/>
      <c r="BK80" s="1"/>
      <c r="BL80" s="143"/>
      <c r="BM80" s="143"/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/>
      <c r="CR80" s="143"/>
      <c r="CS80" s="143"/>
      <c r="CT80" s="143"/>
      <c r="CU80" s="143"/>
      <c r="CV80" s="143"/>
      <c r="CW80" s="143"/>
      <c r="CX80" s="143"/>
      <c r="CY80" s="143"/>
      <c r="CZ80" s="143"/>
      <c r="DA80" s="143"/>
      <c r="DB80" s="143"/>
      <c r="DC80" s="143"/>
      <c r="DD80" s="143"/>
      <c r="DE80" s="143"/>
      <c r="DF80" s="143"/>
      <c r="DG80" s="143"/>
      <c r="DH80" s="143"/>
      <c r="DI80" s="143"/>
      <c r="DJ80" s="143"/>
      <c r="DK80" s="143"/>
      <c r="DL80" s="143"/>
      <c r="DM80" s="143"/>
    </row>
    <row r="81" spans="1:117" s="142" customFormat="1" ht="29.25" hidden="1" customHeight="1" x14ac:dyDescent="0.2">
      <c r="A81" s="1"/>
      <c r="B81" s="5"/>
      <c r="C81" s="156"/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  <c r="P81" s="530"/>
      <c r="Q81" s="530"/>
      <c r="R81" s="530"/>
      <c r="S81" s="530"/>
      <c r="T81" s="530"/>
      <c r="U81" s="530"/>
      <c r="V81" s="530"/>
      <c r="W81" s="530"/>
      <c r="X81" s="530"/>
      <c r="Y81" s="530"/>
      <c r="Z81" s="530"/>
      <c r="AA81" s="530"/>
      <c r="AB81" s="530"/>
      <c r="AC81" s="531"/>
      <c r="AD81" s="531"/>
      <c r="AE81" s="531"/>
      <c r="AF81" s="531"/>
      <c r="AG81" s="531"/>
      <c r="AH81" s="531"/>
      <c r="AI81" s="531"/>
      <c r="AJ81" s="530"/>
      <c r="AK81" s="530"/>
      <c r="AL81" s="530"/>
      <c r="AM81" s="530"/>
      <c r="AN81" s="530"/>
      <c r="AO81" s="530"/>
      <c r="AP81" s="530"/>
      <c r="AQ81" s="530"/>
      <c r="AR81" s="530"/>
      <c r="AS81" s="530"/>
      <c r="AT81" s="530"/>
      <c r="AU81" s="530"/>
      <c r="AV81" s="530"/>
      <c r="AW81" s="530"/>
      <c r="AX81" s="530"/>
      <c r="AY81" s="530"/>
      <c r="AZ81" s="530"/>
      <c r="BA81" s="530"/>
      <c r="BB81" s="530"/>
      <c r="BC81" s="530"/>
      <c r="BD81" s="530"/>
      <c r="BE81" s="157"/>
      <c r="BF81" s="5"/>
      <c r="BG81" s="22"/>
      <c r="BH81" s="22"/>
      <c r="BI81" s="1"/>
      <c r="BJ81" s="1"/>
      <c r="BK81" s="1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</row>
    <row r="82" spans="1:117" s="142" customFormat="1" ht="29.25" hidden="1" customHeight="1" x14ac:dyDescent="0.2">
      <c r="A82" s="1"/>
      <c r="B82" s="5"/>
      <c r="C82" s="156"/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0"/>
      <c r="O82" s="530"/>
      <c r="P82" s="530"/>
      <c r="Q82" s="530"/>
      <c r="R82" s="530"/>
      <c r="S82" s="530"/>
      <c r="T82" s="530"/>
      <c r="U82" s="530"/>
      <c r="V82" s="530"/>
      <c r="W82" s="530"/>
      <c r="X82" s="530"/>
      <c r="Y82" s="530"/>
      <c r="Z82" s="530"/>
      <c r="AA82" s="530"/>
      <c r="AB82" s="530"/>
      <c r="AC82" s="531"/>
      <c r="AD82" s="531"/>
      <c r="AE82" s="531"/>
      <c r="AF82" s="531"/>
      <c r="AG82" s="531"/>
      <c r="AH82" s="531"/>
      <c r="AI82" s="531"/>
      <c r="AJ82" s="530"/>
      <c r="AK82" s="530"/>
      <c r="AL82" s="530"/>
      <c r="AM82" s="530"/>
      <c r="AN82" s="530"/>
      <c r="AO82" s="530"/>
      <c r="AP82" s="530"/>
      <c r="AQ82" s="530"/>
      <c r="AR82" s="530"/>
      <c r="AS82" s="530"/>
      <c r="AT82" s="530"/>
      <c r="AU82" s="530"/>
      <c r="AV82" s="530"/>
      <c r="AW82" s="530"/>
      <c r="AX82" s="530"/>
      <c r="AY82" s="530"/>
      <c r="AZ82" s="530"/>
      <c r="BA82" s="530"/>
      <c r="BB82" s="530"/>
      <c r="BC82" s="530"/>
      <c r="BD82" s="530"/>
      <c r="BE82" s="157"/>
      <c r="BF82" s="5"/>
      <c r="BG82" s="22"/>
      <c r="BH82" s="22"/>
      <c r="BI82" s="1"/>
      <c r="BJ82" s="1"/>
      <c r="BK82" s="1"/>
      <c r="BL82" s="143"/>
      <c r="BM82" s="143"/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  <c r="CE82" s="143"/>
      <c r="CF82" s="143"/>
      <c r="CG82" s="143"/>
      <c r="CH82" s="143"/>
      <c r="CI82" s="143"/>
      <c r="CJ82" s="143"/>
      <c r="CK82" s="143"/>
      <c r="CL82" s="143"/>
      <c r="CM82" s="143"/>
      <c r="CN82" s="143"/>
      <c r="CO82" s="143"/>
      <c r="CP82" s="143"/>
      <c r="CQ82" s="143"/>
      <c r="CR82" s="143"/>
      <c r="CS82" s="143"/>
      <c r="CT82" s="143"/>
      <c r="CU82" s="143"/>
      <c r="CV82" s="143"/>
      <c r="CW82" s="143"/>
      <c r="CX82" s="143"/>
      <c r="CY82" s="143"/>
      <c r="CZ82" s="143"/>
      <c r="DA82" s="143"/>
      <c r="DB82" s="143"/>
      <c r="DC82" s="143"/>
      <c r="DD82" s="143"/>
      <c r="DE82" s="143"/>
      <c r="DF82" s="143"/>
      <c r="DG82" s="143"/>
      <c r="DH82" s="143"/>
      <c r="DI82" s="143"/>
      <c r="DJ82" s="143"/>
      <c r="DK82" s="143"/>
      <c r="DL82" s="143"/>
      <c r="DM82" s="143"/>
    </row>
    <row r="83" spans="1:117" s="142" customFormat="1" ht="29.25" hidden="1" customHeight="1" x14ac:dyDescent="0.2">
      <c r="A83" s="1"/>
      <c r="B83" s="5"/>
      <c r="C83" s="156"/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0"/>
      <c r="O83" s="530"/>
      <c r="P83" s="530"/>
      <c r="Q83" s="530"/>
      <c r="R83" s="530"/>
      <c r="S83" s="530"/>
      <c r="T83" s="530"/>
      <c r="U83" s="530"/>
      <c r="V83" s="530"/>
      <c r="W83" s="530"/>
      <c r="X83" s="530"/>
      <c r="Y83" s="530"/>
      <c r="Z83" s="530"/>
      <c r="AA83" s="530"/>
      <c r="AB83" s="530"/>
      <c r="AC83" s="531"/>
      <c r="AD83" s="531"/>
      <c r="AE83" s="531"/>
      <c r="AF83" s="531"/>
      <c r="AG83" s="531"/>
      <c r="AH83" s="531"/>
      <c r="AI83" s="531"/>
      <c r="AJ83" s="530"/>
      <c r="AK83" s="530"/>
      <c r="AL83" s="530"/>
      <c r="AM83" s="530"/>
      <c r="AN83" s="530"/>
      <c r="AO83" s="530"/>
      <c r="AP83" s="530"/>
      <c r="AQ83" s="530"/>
      <c r="AR83" s="530"/>
      <c r="AS83" s="530"/>
      <c r="AT83" s="530"/>
      <c r="AU83" s="530"/>
      <c r="AV83" s="530"/>
      <c r="AW83" s="530"/>
      <c r="AX83" s="530"/>
      <c r="AY83" s="530"/>
      <c r="AZ83" s="530"/>
      <c r="BA83" s="530"/>
      <c r="BB83" s="530"/>
      <c r="BC83" s="530"/>
      <c r="BD83" s="530"/>
      <c r="BE83" s="157"/>
      <c r="BF83" s="5"/>
      <c r="BG83" s="22"/>
      <c r="BH83" s="22"/>
      <c r="BI83" s="1"/>
      <c r="BJ83" s="1"/>
      <c r="BK83" s="1"/>
      <c r="BL83" s="143"/>
      <c r="BM83" s="143"/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143"/>
      <c r="CU83" s="143"/>
      <c r="CV83" s="143"/>
      <c r="CW83" s="143"/>
      <c r="CX83" s="143"/>
      <c r="CY83" s="143"/>
      <c r="CZ83" s="143"/>
      <c r="DA83" s="143"/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</row>
    <row r="84" spans="1:117" s="142" customFormat="1" ht="29.25" hidden="1" customHeight="1" x14ac:dyDescent="0.2">
      <c r="A84" s="1"/>
      <c r="B84" s="5"/>
      <c r="C84" s="156"/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0"/>
      <c r="O84" s="530"/>
      <c r="P84" s="530"/>
      <c r="Q84" s="530"/>
      <c r="R84" s="530"/>
      <c r="S84" s="530"/>
      <c r="T84" s="530"/>
      <c r="U84" s="530"/>
      <c r="V84" s="530"/>
      <c r="W84" s="530"/>
      <c r="X84" s="530"/>
      <c r="Y84" s="530"/>
      <c r="Z84" s="530"/>
      <c r="AA84" s="530"/>
      <c r="AB84" s="530"/>
      <c r="AC84" s="531"/>
      <c r="AD84" s="531"/>
      <c r="AE84" s="531"/>
      <c r="AF84" s="531"/>
      <c r="AG84" s="531"/>
      <c r="AH84" s="531"/>
      <c r="AI84" s="531"/>
      <c r="AJ84" s="530"/>
      <c r="AK84" s="530"/>
      <c r="AL84" s="530"/>
      <c r="AM84" s="530"/>
      <c r="AN84" s="530"/>
      <c r="AO84" s="530"/>
      <c r="AP84" s="530"/>
      <c r="AQ84" s="530"/>
      <c r="AR84" s="530"/>
      <c r="AS84" s="530"/>
      <c r="AT84" s="530"/>
      <c r="AU84" s="530"/>
      <c r="AV84" s="530"/>
      <c r="AW84" s="530"/>
      <c r="AX84" s="530"/>
      <c r="AY84" s="530"/>
      <c r="AZ84" s="530"/>
      <c r="BA84" s="530"/>
      <c r="BB84" s="530"/>
      <c r="BC84" s="530"/>
      <c r="BD84" s="530"/>
      <c r="BE84" s="157"/>
      <c r="BF84" s="5"/>
      <c r="BG84" s="22"/>
      <c r="BH84" s="22"/>
      <c r="BI84" s="1"/>
      <c r="BJ84" s="1"/>
      <c r="BK84" s="1"/>
      <c r="BL84" s="143"/>
      <c r="BM84" s="143"/>
      <c r="BN84" s="143"/>
      <c r="BO84" s="143"/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143"/>
      <c r="CP84" s="143"/>
      <c r="CQ84" s="143"/>
      <c r="CR84" s="143"/>
      <c r="CS84" s="143"/>
      <c r="CT84" s="143"/>
      <c r="CU84" s="143"/>
      <c r="CV84" s="143"/>
      <c r="CW84" s="143"/>
      <c r="CX84" s="143"/>
      <c r="CY84" s="143"/>
      <c r="CZ84" s="143"/>
      <c r="DA84" s="143"/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</row>
    <row r="85" spans="1:117" s="142" customFormat="1" ht="29.25" hidden="1" customHeight="1" x14ac:dyDescent="0.2">
      <c r="A85" s="1"/>
      <c r="B85" s="5"/>
      <c r="C85" s="156"/>
      <c r="D85" s="530"/>
      <c r="E85" s="530"/>
      <c r="F85" s="530"/>
      <c r="G85" s="530"/>
      <c r="H85" s="530"/>
      <c r="I85" s="530"/>
      <c r="J85" s="530"/>
      <c r="K85" s="530"/>
      <c r="L85" s="530"/>
      <c r="M85" s="530"/>
      <c r="N85" s="530"/>
      <c r="O85" s="530"/>
      <c r="P85" s="530"/>
      <c r="Q85" s="530"/>
      <c r="R85" s="530"/>
      <c r="S85" s="530"/>
      <c r="T85" s="530"/>
      <c r="U85" s="530"/>
      <c r="V85" s="530"/>
      <c r="W85" s="530"/>
      <c r="X85" s="530"/>
      <c r="Y85" s="530"/>
      <c r="Z85" s="530"/>
      <c r="AA85" s="530"/>
      <c r="AB85" s="530"/>
      <c r="AC85" s="531"/>
      <c r="AD85" s="531"/>
      <c r="AE85" s="531"/>
      <c r="AF85" s="531"/>
      <c r="AG85" s="531"/>
      <c r="AH85" s="531"/>
      <c r="AI85" s="531"/>
      <c r="AJ85" s="530"/>
      <c r="AK85" s="530"/>
      <c r="AL85" s="530"/>
      <c r="AM85" s="530"/>
      <c r="AN85" s="530"/>
      <c r="AO85" s="530"/>
      <c r="AP85" s="530"/>
      <c r="AQ85" s="530"/>
      <c r="AR85" s="530"/>
      <c r="AS85" s="530"/>
      <c r="AT85" s="530"/>
      <c r="AU85" s="530"/>
      <c r="AV85" s="530"/>
      <c r="AW85" s="530"/>
      <c r="AX85" s="530"/>
      <c r="AY85" s="530"/>
      <c r="AZ85" s="530"/>
      <c r="BA85" s="530"/>
      <c r="BB85" s="530"/>
      <c r="BC85" s="530"/>
      <c r="BD85" s="530"/>
      <c r="BE85" s="157"/>
      <c r="BF85" s="5"/>
      <c r="BG85" s="22"/>
      <c r="BH85" s="22"/>
      <c r="BI85" s="1"/>
      <c r="BJ85" s="1"/>
      <c r="BK85" s="1"/>
      <c r="BL85" s="143"/>
      <c r="BM85" s="143"/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3"/>
      <c r="CY85" s="143"/>
      <c r="CZ85" s="143"/>
      <c r="DA85" s="143"/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</row>
    <row r="86" spans="1:117" s="142" customFormat="1" ht="29.25" hidden="1" customHeight="1" x14ac:dyDescent="0.2">
      <c r="A86" s="1"/>
      <c r="B86" s="5"/>
      <c r="C86" s="156"/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0"/>
      <c r="O86" s="530"/>
      <c r="P86" s="530"/>
      <c r="Q86" s="530"/>
      <c r="R86" s="530"/>
      <c r="S86" s="530"/>
      <c r="T86" s="530"/>
      <c r="U86" s="530"/>
      <c r="V86" s="530"/>
      <c r="W86" s="530"/>
      <c r="X86" s="530"/>
      <c r="Y86" s="530"/>
      <c r="Z86" s="530"/>
      <c r="AA86" s="530"/>
      <c r="AB86" s="530"/>
      <c r="AC86" s="531"/>
      <c r="AD86" s="531"/>
      <c r="AE86" s="531"/>
      <c r="AF86" s="531"/>
      <c r="AG86" s="531"/>
      <c r="AH86" s="531"/>
      <c r="AI86" s="531"/>
      <c r="AJ86" s="530"/>
      <c r="AK86" s="530"/>
      <c r="AL86" s="530"/>
      <c r="AM86" s="530"/>
      <c r="AN86" s="530"/>
      <c r="AO86" s="530"/>
      <c r="AP86" s="530"/>
      <c r="AQ86" s="530"/>
      <c r="AR86" s="530"/>
      <c r="AS86" s="530"/>
      <c r="AT86" s="530"/>
      <c r="AU86" s="530"/>
      <c r="AV86" s="530"/>
      <c r="AW86" s="530"/>
      <c r="AX86" s="530"/>
      <c r="AY86" s="530"/>
      <c r="AZ86" s="530"/>
      <c r="BA86" s="530"/>
      <c r="BB86" s="530"/>
      <c r="BC86" s="530"/>
      <c r="BD86" s="530"/>
      <c r="BE86" s="157"/>
      <c r="BF86" s="5"/>
      <c r="BG86" s="22"/>
      <c r="BH86" s="22"/>
      <c r="BI86" s="1"/>
      <c r="BJ86" s="1"/>
      <c r="BK86" s="1"/>
      <c r="BL86" s="143"/>
      <c r="BM86" s="143"/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</row>
    <row r="87" spans="1:117" s="142" customFormat="1" ht="29.25" hidden="1" customHeight="1" x14ac:dyDescent="0.2">
      <c r="A87" s="1"/>
      <c r="B87" s="5"/>
      <c r="C87" s="156"/>
      <c r="D87" s="530"/>
      <c r="E87" s="530"/>
      <c r="F87" s="530"/>
      <c r="G87" s="530"/>
      <c r="H87" s="530"/>
      <c r="I87" s="530"/>
      <c r="J87" s="530"/>
      <c r="K87" s="530"/>
      <c r="L87" s="530"/>
      <c r="M87" s="530"/>
      <c r="N87" s="530"/>
      <c r="O87" s="530"/>
      <c r="P87" s="530"/>
      <c r="Q87" s="530"/>
      <c r="R87" s="530"/>
      <c r="S87" s="530"/>
      <c r="T87" s="530"/>
      <c r="U87" s="530"/>
      <c r="V87" s="530"/>
      <c r="W87" s="530"/>
      <c r="X87" s="530"/>
      <c r="Y87" s="530"/>
      <c r="Z87" s="530"/>
      <c r="AA87" s="530"/>
      <c r="AB87" s="530"/>
      <c r="AC87" s="531"/>
      <c r="AD87" s="531"/>
      <c r="AE87" s="531"/>
      <c r="AF87" s="531"/>
      <c r="AG87" s="531"/>
      <c r="AH87" s="531"/>
      <c r="AI87" s="531"/>
      <c r="AJ87" s="530"/>
      <c r="AK87" s="530"/>
      <c r="AL87" s="530"/>
      <c r="AM87" s="530"/>
      <c r="AN87" s="530"/>
      <c r="AO87" s="530"/>
      <c r="AP87" s="530"/>
      <c r="AQ87" s="530"/>
      <c r="AR87" s="530"/>
      <c r="AS87" s="530"/>
      <c r="AT87" s="530"/>
      <c r="AU87" s="530"/>
      <c r="AV87" s="530"/>
      <c r="AW87" s="530"/>
      <c r="AX87" s="530"/>
      <c r="AY87" s="530"/>
      <c r="AZ87" s="530"/>
      <c r="BA87" s="530"/>
      <c r="BB87" s="530"/>
      <c r="BC87" s="530"/>
      <c r="BD87" s="530"/>
      <c r="BE87" s="157"/>
      <c r="BF87" s="5"/>
      <c r="BG87" s="22"/>
      <c r="BH87" s="22"/>
      <c r="BI87" s="1"/>
      <c r="BJ87" s="1"/>
      <c r="BK87" s="1"/>
      <c r="BL87" s="143"/>
      <c r="BM87" s="143"/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</row>
    <row r="88" spans="1:117" s="142" customFormat="1" ht="8.25" hidden="1" customHeight="1" x14ac:dyDescent="0.2">
      <c r="A88" s="1"/>
      <c r="B88" s="5"/>
      <c r="C88" s="158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60"/>
      <c r="BF88" s="5"/>
      <c r="BG88" s="22"/>
      <c r="BH88" s="22"/>
      <c r="BI88" s="1"/>
      <c r="BJ88" s="1"/>
      <c r="BK88" s="1"/>
      <c r="BL88" s="143"/>
      <c r="BM88" s="143"/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/>
      <c r="CR88" s="143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</row>
    <row r="89" spans="1:117" s="142" customFormat="1" ht="12.75" hidden="1" customHeight="1" x14ac:dyDescent="0.2">
      <c r="A89" s="1"/>
      <c r="B89" s="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5"/>
      <c r="BG89" s="22"/>
      <c r="BH89" s="22"/>
      <c r="BI89" s="1"/>
      <c r="BJ89" s="1"/>
      <c r="BK89" s="1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</row>
    <row r="90" spans="1:117" s="142" customFormat="1" ht="21" customHeight="1" x14ac:dyDescent="0.25">
      <c r="A90" s="1"/>
      <c r="B90" s="5"/>
      <c r="C90" s="543" t="s">
        <v>29</v>
      </c>
      <c r="D90" s="544"/>
      <c r="E90" s="544"/>
      <c r="F90" s="544"/>
      <c r="G90" s="544"/>
      <c r="H90" s="544"/>
      <c r="I90" s="544"/>
      <c r="J90" s="544"/>
      <c r="K90" s="544"/>
      <c r="L90" s="544"/>
      <c r="M90" s="544"/>
      <c r="N90" s="544"/>
      <c r="O90" s="544"/>
      <c r="P90" s="544"/>
      <c r="Q90" s="544"/>
      <c r="R90" s="544"/>
      <c r="S90" s="544"/>
      <c r="T90" s="544"/>
      <c r="U90" s="544"/>
      <c r="V90" s="544"/>
      <c r="W90" s="544"/>
      <c r="X90" s="544"/>
      <c r="Y90" s="544"/>
      <c r="Z90" s="544"/>
      <c r="AA90" s="544"/>
      <c r="AB90" s="544"/>
      <c r="AC90" s="544"/>
      <c r="AD90" s="544"/>
      <c r="AE90" s="544"/>
      <c r="AF90" s="544"/>
      <c r="AG90" s="544"/>
      <c r="AH90" s="544"/>
      <c r="AI90" s="544"/>
      <c r="AJ90" s="544"/>
      <c r="AK90" s="544"/>
      <c r="AL90" s="544"/>
      <c r="AM90" s="544"/>
      <c r="AN90" s="544"/>
      <c r="AO90" s="544"/>
      <c r="AP90" s="544"/>
      <c r="AQ90" s="544"/>
      <c r="AR90" s="544"/>
      <c r="AS90" s="544"/>
      <c r="AT90" s="544"/>
      <c r="AU90" s="544"/>
      <c r="AV90" s="544"/>
      <c r="AW90" s="544"/>
      <c r="AX90" s="544"/>
      <c r="AY90" s="544"/>
      <c r="AZ90" s="544"/>
      <c r="BA90" s="544"/>
      <c r="BB90" s="544"/>
      <c r="BC90" s="544"/>
      <c r="BD90" s="544"/>
      <c r="BE90" s="545"/>
      <c r="BF90" s="5"/>
      <c r="BG90" s="22"/>
      <c r="BH90" s="22"/>
      <c r="BI90" s="1"/>
      <c r="BJ90" s="1"/>
      <c r="BK90" s="1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</row>
    <row r="91" spans="1:117" s="142" customFormat="1" ht="20.25" customHeight="1" x14ac:dyDescent="0.2">
      <c r="A91" s="1"/>
      <c r="B91" s="5"/>
      <c r="C91" s="149"/>
      <c r="D91" s="345" t="s">
        <v>30</v>
      </c>
      <c r="E91" s="546"/>
      <c r="F91" s="546"/>
      <c r="G91" s="546"/>
      <c r="H91" s="546"/>
      <c r="I91" s="546"/>
      <c r="J91" s="546"/>
      <c r="K91" s="546"/>
      <c r="L91" s="546"/>
      <c r="M91" s="546"/>
      <c r="N91" s="546"/>
      <c r="O91" s="546"/>
      <c r="P91" s="546"/>
      <c r="Q91" s="546"/>
      <c r="R91" s="546"/>
      <c r="S91" s="546"/>
      <c r="T91" s="546"/>
      <c r="U91" s="546"/>
      <c r="V91" s="546"/>
      <c r="W91" s="546"/>
      <c r="X91" s="546"/>
      <c r="Y91" s="546"/>
      <c r="Z91" s="546"/>
      <c r="AA91" s="546"/>
      <c r="AB91" s="546"/>
      <c r="AC91" s="546"/>
      <c r="AD91" s="546"/>
      <c r="AE91" s="546"/>
      <c r="AF91" s="546"/>
      <c r="AG91" s="546"/>
      <c r="AH91" s="546"/>
      <c r="AI91" s="546"/>
      <c r="AJ91" s="546"/>
      <c r="AK91" s="546"/>
      <c r="AL91" s="546"/>
      <c r="AM91" s="547"/>
      <c r="AN91" s="363"/>
      <c r="AO91" s="548"/>
      <c r="AP91" s="548"/>
      <c r="AQ91" s="548"/>
      <c r="AR91" s="548"/>
      <c r="AS91" s="548"/>
      <c r="AT91" s="548"/>
      <c r="AU91" s="548"/>
      <c r="AV91" s="548"/>
      <c r="AW91" s="548"/>
      <c r="AX91" s="548"/>
      <c r="AY91" s="548"/>
      <c r="AZ91" s="548"/>
      <c r="BA91" s="548"/>
      <c r="BB91" s="548"/>
      <c r="BC91" s="548"/>
      <c r="BD91" s="549"/>
      <c r="BE91" s="150"/>
      <c r="BF91" s="5"/>
      <c r="BG91" s="33" t="s">
        <v>31</v>
      </c>
      <c r="BH91" s="33"/>
      <c r="BI91" s="151"/>
      <c r="BJ91" s="1"/>
      <c r="BK91" s="1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</row>
    <row r="92" spans="1:117" s="234" customFormat="1" ht="28.5" customHeight="1" x14ac:dyDescent="0.2">
      <c r="A92" s="153"/>
      <c r="B92" s="152"/>
      <c r="C92" s="550" t="s">
        <v>53</v>
      </c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1"/>
      <c r="O92" s="551"/>
      <c r="P92" s="551"/>
      <c r="Q92" s="551"/>
      <c r="R92" s="551"/>
      <c r="S92" s="551"/>
      <c r="T92" s="551"/>
      <c r="U92" s="551"/>
      <c r="V92" s="551"/>
      <c r="W92" s="551"/>
      <c r="X92" s="551"/>
      <c r="Y92" s="551"/>
      <c r="Z92" s="551"/>
      <c r="AA92" s="551"/>
      <c r="AB92" s="551"/>
      <c r="AC92" s="551"/>
      <c r="AD92" s="551"/>
      <c r="AE92" s="551"/>
      <c r="AF92" s="551"/>
      <c r="AG92" s="551"/>
      <c r="AH92" s="551"/>
      <c r="AI92" s="551"/>
      <c r="AJ92" s="551"/>
      <c r="AK92" s="551"/>
      <c r="AL92" s="551"/>
      <c r="AM92" s="551"/>
      <c r="AN92" s="551"/>
      <c r="AO92" s="551"/>
      <c r="AP92" s="551"/>
      <c r="AQ92" s="551"/>
      <c r="AR92" s="551"/>
      <c r="AS92" s="551"/>
      <c r="AT92" s="551"/>
      <c r="AU92" s="551"/>
      <c r="AV92" s="551"/>
      <c r="AW92" s="551"/>
      <c r="AX92" s="551"/>
      <c r="AY92" s="551"/>
      <c r="AZ92" s="551"/>
      <c r="BA92" s="551"/>
      <c r="BB92" s="551"/>
      <c r="BC92" s="551"/>
      <c r="BD92" s="551"/>
      <c r="BE92" s="552"/>
      <c r="BF92" s="152"/>
      <c r="BG92" s="33" t="s">
        <v>32</v>
      </c>
      <c r="BH92" s="33"/>
      <c r="BI92" s="153"/>
      <c r="BJ92" s="153"/>
      <c r="BK92" s="15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33"/>
      <c r="CC92" s="233"/>
      <c r="CD92" s="233"/>
      <c r="CE92" s="233"/>
      <c r="CF92" s="233"/>
      <c r="CG92" s="233"/>
      <c r="CH92" s="233"/>
      <c r="CI92" s="233"/>
      <c r="CJ92" s="233"/>
      <c r="CK92" s="233"/>
      <c r="CL92" s="233"/>
      <c r="CM92" s="233"/>
      <c r="CN92" s="233"/>
      <c r="CO92" s="233"/>
      <c r="CP92" s="233"/>
      <c r="CQ92" s="233"/>
      <c r="CR92" s="233"/>
      <c r="CS92" s="233"/>
      <c r="CT92" s="233"/>
      <c r="CU92" s="233"/>
      <c r="CV92" s="233"/>
      <c r="CW92" s="233"/>
      <c r="CX92" s="233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</row>
    <row r="93" spans="1:117" s="142" customFormat="1" ht="18" customHeight="1" x14ac:dyDescent="0.2">
      <c r="A93" s="1"/>
      <c r="B93" s="5"/>
      <c r="C93" s="156"/>
      <c r="D93" s="553" t="s">
        <v>19</v>
      </c>
      <c r="E93" s="553"/>
      <c r="F93" s="553"/>
      <c r="G93" s="553"/>
      <c r="H93" s="553"/>
      <c r="I93" s="553"/>
      <c r="J93" s="553"/>
      <c r="K93" s="553"/>
      <c r="L93" s="553"/>
      <c r="M93" s="553"/>
      <c r="N93" s="553"/>
      <c r="O93" s="553"/>
      <c r="P93" s="553"/>
      <c r="Q93" s="553"/>
      <c r="R93" s="553"/>
      <c r="S93" s="553"/>
      <c r="T93" s="553"/>
      <c r="U93" s="553"/>
      <c r="V93" s="553"/>
      <c r="W93" s="553"/>
      <c r="X93" s="553"/>
      <c r="Y93" s="553"/>
      <c r="Z93" s="553"/>
      <c r="AA93" s="553"/>
      <c r="AB93" s="553"/>
      <c r="AC93" s="553"/>
      <c r="AD93" s="553"/>
      <c r="AE93" s="553"/>
      <c r="AF93" s="553"/>
      <c r="AG93" s="553"/>
      <c r="AH93" s="553"/>
      <c r="AI93" s="553"/>
      <c r="AJ93" s="553"/>
      <c r="AK93" s="553"/>
      <c r="AL93" s="553"/>
      <c r="AM93" s="553"/>
      <c r="AN93" s="553"/>
      <c r="AO93" s="553"/>
      <c r="AP93" s="553"/>
      <c r="AQ93" s="553"/>
      <c r="AR93" s="553"/>
      <c r="AS93" s="553"/>
      <c r="AT93" s="553"/>
      <c r="AU93" s="553"/>
      <c r="AV93" s="553"/>
      <c r="AW93" s="553"/>
      <c r="AX93" s="553"/>
      <c r="AY93" s="553"/>
      <c r="AZ93" s="553"/>
      <c r="BA93" s="553"/>
      <c r="BB93" s="553"/>
      <c r="BC93" s="553"/>
      <c r="BD93" s="553"/>
      <c r="BE93" s="157"/>
      <c r="BF93" s="5"/>
      <c r="BG93" s="22"/>
      <c r="BH93" s="22"/>
      <c r="BI93" s="1"/>
      <c r="BJ93" s="1"/>
      <c r="BK93" s="1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</row>
    <row r="94" spans="1:117" s="142" customFormat="1" ht="28.5" customHeight="1" x14ac:dyDescent="0.2">
      <c r="A94" s="1"/>
      <c r="B94" s="5"/>
      <c r="C94" s="156"/>
      <c r="D94" s="554" t="s">
        <v>20</v>
      </c>
      <c r="E94" s="554"/>
      <c r="F94" s="554"/>
      <c r="G94" s="554"/>
      <c r="H94" s="554"/>
      <c r="I94" s="554"/>
      <c r="J94" s="554"/>
      <c r="K94" s="554"/>
      <c r="L94" s="554"/>
      <c r="M94" s="554" t="s">
        <v>12</v>
      </c>
      <c r="N94" s="554"/>
      <c r="O94" s="554"/>
      <c r="P94" s="554"/>
      <c r="Q94" s="554"/>
      <c r="R94" s="554"/>
      <c r="S94" s="554"/>
      <c r="T94" s="554"/>
      <c r="U94" s="554"/>
      <c r="V94" s="554"/>
      <c r="W94" s="554"/>
      <c r="X94" s="554"/>
      <c r="Y94" s="554"/>
      <c r="Z94" s="554"/>
      <c r="AA94" s="554"/>
      <c r="AB94" s="554"/>
      <c r="AC94" s="554" t="s">
        <v>91</v>
      </c>
      <c r="AD94" s="554"/>
      <c r="AE94" s="554"/>
      <c r="AF94" s="554"/>
      <c r="AG94" s="554"/>
      <c r="AH94" s="554"/>
      <c r="AI94" s="554"/>
      <c r="AJ94" s="554" t="s">
        <v>16</v>
      </c>
      <c r="AK94" s="554"/>
      <c r="AL94" s="554"/>
      <c r="AM94" s="554"/>
      <c r="AN94" s="554"/>
      <c r="AO94" s="554"/>
      <c r="AP94" s="554"/>
      <c r="AQ94" s="626" t="s">
        <v>17</v>
      </c>
      <c r="AR94" s="626"/>
      <c r="AS94" s="626"/>
      <c r="AT94" s="626"/>
      <c r="AU94" s="626"/>
      <c r="AV94" s="626"/>
      <c r="AW94" s="626"/>
      <c r="AX94" s="554" t="s">
        <v>18</v>
      </c>
      <c r="AY94" s="554"/>
      <c r="AZ94" s="554"/>
      <c r="BA94" s="554"/>
      <c r="BB94" s="554"/>
      <c r="BC94" s="554"/>
      <c r="BD94" s="554"/>
      <c r="BE94" s="157"/>
      <c r="BF94" s="5"/>
      <c r="BG94" s="22"/>
      <c r="BH94" s="22"/>
      <c r="BI94" s="1"/>
      <c r="BJ94" s="1"/>
      <c r="BK94" s="1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</row>
    <row r="95" spans="1:117" s="142" customFormat="1" ht="29.25" customHeight="1" x14ac:dyDescent="0.2">
      <c r="A95" s="1"/>
      <c r="B95" s="5"/>
      <c r="C95" s="156"/>
      <c r="D95" s="555"/>
      <c r="E95" s="555"/>
      <c r="F95" s="555"/>
      <c r="G95" s="555"/>
      <c r="H95" s="555"/>
      <c r="I95" s="555"/>
      <c r="J95" s="555"/>
      <c r="K95" s="555"/>
      <c r="L95" s="555"/>
      <c r="M95" s="555"/>
      <c r="N95" s="555"/>
      <c r="O95" s="555"/>
      <c r="P95" s="555"/>
      <c r="Q95" s="555"/>
      <c r="R95" s="555"/>
      <c r="S95" s="555"/>
      <c r="T95" s="555"/>
      <c r="U95" s="555"/>
      <c r="V95" s="555"/>
      <c r="W95" s="555"/>
      <c r="X95" s="555"/>
      <c r="Y95" s="555"/>
      <c r="Z95" s="555"/>
      <c r="AA95" s="555"/>
      <c r="AB95" s="555"/>
      <c r="AC95" s="625"/>
      <c r="AD95" s="625"/>
      <c r="AE95" s="625"/>
      <c r="AF95" s="625"/>
      <c r="AG95" s="625"/>
      <c r="AH95" s="625"/>
      <c r="AI95" s="625"/>
      <c r="AJ95" s="555"/>
      <c r="AK95" s="555"/>
      <c r="AL95" s="555"/>
      <c r="AM95" s="555"/>
      <c r="AN95" s="555"/>
      <c r="AO95" s="555"/>
      <c r="AP95" s="555"/>
      <c r="AQ95" s="555"/>
      <c r="AR95" s="555"/>
      <c r="AS95" s="555"/>
      <c r="AT95" s="555"/>
      <c r="AU95" s="555"/>
      <c r="AV95" s="555"/>
      <c r="AW95" s="555"/>
      <c r="AX95" s="555"/>
      <c r="AY95" s="555"/>
      <c r="AZ95" s="555"/>
      <c r="BA95" s="555"/>
      <c r="BB95" s="555"/>
      <c r="BC95" s="555"/>
      <c r="BD95" s="555"/>
      <c r="BE95" s="157"/>
      <c r="BF95" s="5"/>
      <c r="BG95" s="22"/>
      <c r="BH95" s="22"/>
      <c r="BI95" s="1"/>
      <c r="BJ95" s="1"/>
      <c r="BK95" s="1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</row>
    <row r="96" spans="1:117" s="142" customFormat="1" ht="29.25" customHeight="1" x14ac:dyDescent="0.2">
      <c r="A96" s="1"/>
      <c r="B96" s="5"/>
      <c r="C96" s="156"/>
      <c r="D96" s="555"/>
      <c r="E96" s="555"/>
      <c r="F96" s="555"/>
      <c r="G96" s="555"/>
      <c r="H96" s="555"/>
      <c r="I96" s="555"/>
      <c r="J96" s="555"/>
      <c r="K96" s="555"/>
      <c r="L96" s="555"/>
      <c r="M96" s="555"/>
      <c r="N96" s="555"/>
      <c r="O96" s="555"/>
      <c r="P96" s="555"/>
      <c r="Q96" s="555"/>
      <c r="R96" s="555"/>
      <c r="S96" s="555"/>
      <c r="T96" s="555"/>
      <c r="U96" s="555"/>
      <c r="V96" s="555"/>
      <c r="W96" s="555"/>
      <c r="X96" s="555"/>
      <c r="Y96" s="555"/>
      <c r="Z96" s="555"/>
      <c r="AA96" s="555"/>
      <c r="AB96" s="555"/>
      <c r="AC96" s="625"/>
      <c r="AD96" s="625"/>
      <c r="AE96" s="625"/>
      <c r="AF96" s="625"/>
      <c r="AG96" s="625"/>
      <c r="AH96" s="625"/>
      <c r="AI96" s="625"/>
      <c r="AJ96" s="555"/>
      <c r="AK96" s="555"/>
      <c r="AL96" s="555"/>
      <c r="AM96" s="555"/>
      <c r="AN96" s="555"/>
      <c r="AO96" s="555"/>
      <c r="AP96" s="555"/>
      <c r="AQ96" s="555"/>
      <c r="AR96" s="555"/>
      <c r="AS96" s="555"/>
      <c r="AT96" s="555"/>
      <c r="AU96" s="555"/>
      <c r="AV96" s="555"/>
      <c r="AW96" s="555"/>
      <c r="AX96" s="555"/>
      <c r="AY96" s="555"/>
      <c r="AZ96" s="555"/>
      <c r="BA96" s="555"/>
      <c r="BB96" s="555"/>
      <c r="BC96" s="555"/>
      <c r="BD96" s="555"/>
      <c r="BE96" s="157"/>
      <c r="BF96" s="5"/>
      <c r="BG96" s="22"/>
      <c r="BH96" s="22"/>
      <c r="BI96" s="1"/>
      <c r="BJ96" s="1"/>
      <c r="BK96" s="1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</row>
    <row r="97" spans="1:117" s="142" customFormat="1" ht="29.25" customHeight="1" x14ac:dyDescent="0.2">
      <c r="A97" s="1"/>
      <c r="B97" s="5"/>
      <c r="C97" s="156"/>
      <c r="D97" s="555"/>
      <c r="E97" s="555"/>
      <c r="F97" s="555"/>
      <c r="G97" s="555"/>
      <c r="H97" s="555"/>
      <c r="I97" s="555"/>
      <c r="J97" s="555"/>
      <c r="K97" s="555"/>
      <c r="L97" s="555"/>
      <c r="M97" s="555"/>
      <c r="N97" s="555"/>
      <c r="O97" s="555"/>
      <c r="P97" s="555"/>
      <c r="Q97" s="555"/>
      <c r="R97" s="555"/>
      <c r="S97" s="555"/>
      <c r="T97" s="555"/>
      <c r="U97" s="555"/>
      <c r="V97" s="555"/>
      <c r="W97" s="555"/>
      <c r="X97" s="555"/>
      <c r="Y97" s="555"/>
      <c r="Z97" s="555"/>
      <c r="AA97" s="555"/>
      <c r="AB97" s="555"/>
      <c r="AC97" s="625"/>
      <c r="AD97" s="625"/>
      <c r="AE97" s="625"/>
      <c r="AF97" s="625"/>
      <c r="AG97" s="625"/>
      <c r="AH97" s="625"/>
      <c r="AI97" s="625"/>
      <c r="AJ97" s="555"/>
      <c r="AK97" s="555"/>
      <c r="AL97" s="555"/>
      <c r="AM97" s="555"/>
      <c r="AN97" s="555"/>
      <c r="AO97" s="555"/>
      <c r="AP97" s="555"/>
      <c r="AQ97" s="555"/>
      <c r="AR97" s="555"/>
      <c r="AS97" s="555"/>
      <c r="AT97" s="555"/>
      <c r="AU97" s="555"/>
      <c r="AV97" s="555"/>
      <c r="AW97" s="555"/>
      <c r="AX97" s="555"/>
      <c r="AY97" s="555"/>
      <c r="AZ97" s="555"/>
      <c r="BA97" s="555"/>
      <c r="BB97" s="555"/>
      <c r="BC97" s="555"/>
      <c r="BD97" s="555"/>
      <c r="BE97" s="157"/>
      <c r="BF97" s="5"/>
      <c r="BG97" s="22"/>
      <c r="BH97" s="22"/>
      <c r="BI97" s="1"/>
      <c r="BJ97" s="1"/>
      <c r="BK97" s="1"/>
      <c r="BL97" s="143"/>
      <c r="BM97" s="143"/>
      <c r="BN97" s="143"/>
      <c r="BO97" s="143"/>
      <c r="BP97" s="143"/>
      <c r="BQ97" s="143"/>
      <c r="BR97" s="143"/>
      <c r="BS97" s="143"/>
      <c r="BT97" s="143"/>
      <c r="BU97" s="143"/>
      <c r="BV97" s="143"/>
      <c r="BW97" s="143"/>
      <c r="BX97" s="143"/>
      <c r="BY97" s="143"/>
      <c r="BZ97" s="143"/>
      <c r="CA97" s="143"/>
      <c r="CB97" s="143"/>
      <c r="CC97" s="143"/>
      <c r="CD97" s="143"/>
      <c r="CE97" s="143"/>
      <c r="CF97" s="143"/>
      <c r="CG97" s="143"/>
      <c r="CH97" s="143"/>
      <c r="CI97" s="143"/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/>
      <c r="CV97" s="143"/>
      <c r="CW97" s="143"/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</row>
    <row r="98" spans="1:117" s="142" customFormat="1" ht="29.25" customHeight="1" x14ac:dyDescent="0.2">
      <c r="A98" s="1"/>
      <c r="B98" s="5"/>
      <c r="C98" s="156"/>
      <c r="D98" s="555"/>
      <c r="E98" s="555"/>
      <c r="F98" s="555"/>
      <c r="G98" s="555"/>
      <c r="H98" s="555"/>
      <c r="I98" s="555"/>
      <c r="J98" s="555"/>
      <c r="K98" s="555"/>
      <c r="L98" s="555"/>
      <c r="M98" s="555"/>
      <c r="N98" s="555"/>
      <c r="O98" s="555"/>
      <c r="P98" s="555"/>
      <c r="Q98" s="555"/>
      <c r="R98" s="555"/>
      <c r="S98" s="555"/>
      <c r="T98" s="555"/>
      <c r="U98" s="555"/>
      <c r="V98" s="555"/>
      <c r="W98" s="555"/>
      <c r="X98" s="555"/>
      <c r="Y98" s="555"/>
      <c r="Z98" s="555"/>
      <c r="AA98" s="555"/>
      <c r="AB98" s="555"/>
      <c r="AC98" s="625"/>
      <c r="AD98" s="625"/>
      <c r="AE98" s="625"/>
      <c r="AF98" s="625"/>
      <c r="AG98" s="625"/>
      <c r="AH98" s="625"/>
      <c r="AI98" s="625"/>
      <c r="AJ98" s="555"/>
      <c r="AK98" s="555"/>
      <c r="AL98" s="555"/>
      <c r="AM98" s="555"/>
      <c r="AN98" s="555"/>
      <c r="AO98" s="555"/>
      <c r="AP98" s="555"/>
      <c r="AQ98" s="555"/>
      <c r="AR98" s="555"/>
      <c r="AS98" s="555"/>
      <c r="AT98" s="555"/>
      <c r="AU98" s="555"/>
      <c r="AV98" s="555"/>
      <c r="AW98" s="555"/>
      <c r="AX98" s="555"/>
      <c r="AY98" s="555"/>
      <c r="AZ98" s="555"/>
      <c r="BA98" s="555"/>
      <c r="BB98" s="555"/>
      <c r="BC98" s="555"/>
      <c r="BD98" s="555"/>
      <c r="BE98" s="157"/>
      <c r="BF98" s="5"/>
      <c r="BG98" s="22"/>
      <c r="BH98" s="22"/>
      <c r="BI98" s="1"/>
      <c r="BJ98" s="1"/>
      <c r="BK98" s="1"/>
      <c r="BL98" s="143"/>
      <c r="BM98" s="143"/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/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/>
      <c r="CV98" s="143"/>
      <c r="CW98" s="143"/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</row>
    <row r="99" spans="1:117" s="142" customFormat="1" ht="29.25" customHeight="1" x14ac:dyDescent="0.2">
      <c r="A99" s="1"/>
      <c r="B99" s="5"/>
      <c r="C99" s="156"/>
      <c r="D99" s="555"/>
      <c r="E99" s="555"/>
      <c r="F99" s="555"/>
      <c r="G99" s="555"/>
      <c r="H99" s="555"/>
      <c r="I99" s="555"/>
      <c r="J99" s="555"/>
      <c r="K99" s="555"/>
      <c r="L99" s="555"/>
      <c r="M99" s="555"/>
      <c r="N99" s="555"/>
      <c r="O99" s="555"/>
      <c r="P99" s="555"/>
      <c r="Q99" s="555"/>
      <c r="R99" s="555"/>
      <c r="S99" s="555"/>
      <c r="T99" s="555"/>
      <c r="U99" s="555"/>
      <c r="V99" s="555"/>
      <c r="W99" s="555"/>
      <c r="X99" s="555"/>
      <c r="Y99" s="555"/>
      <c r="Z99" s="555"/>
      <c r="AA99" s="555"/>
      <c r="AB99" s="555"/>
      <c r="AC99" s="625"/>
      <c r="AD99" s="625"/>
      <c r="AE99" s="625"/>
      <c r="AF99" s="625"/>
      <c r="AG99" s="625"/>
      <c r="AH99" s="625"/>
      <c r="AI99" s="625"/>
      <c r="AJ99" s="555"/>
      <c r="AK99" s="555"/>
      <c r="AL99" s="555"/>
      <c r="AM99" s="555"/>
      <c r="AN99" s="555"/>
      <c r="AO99" s="555"/>
      <c r="AP99" s="555"/>
      <c r="AQ99" s="555"/>
      <c r="AR99" s="555"/>
      <c r="AS99" s="555"/>
      <c r="AT99" s="555"/>
      <c r="AU99" s="555"/>
      <c r="AV99" s="555"/>
      <c r="AW99" s="555"/>
      <c r="AX99" s="555"/>
      <c r="AY99" s="555"/>
      <c r="AZ99" s="555"/>
      <c r="BA99" s="555"/>
      <c r="BB99" s="555"/>
      <c r="BC99" s="555"/>
      <c r="BD99" s="555"/>
      <c r="BE99" s="157"/>
      <c r="BF99" s="5"/>
      <c r="BG99" s="22"/>
      <c r="BH99" s="22"/>
      <c r="BI99" s="1"/>
      <c r="BJ99" s="1"/>
      <c r="BK99" s="1"/>
      <c r="BL99" s="143"/>
      <c r="BM99" s="143"/>
      <c r="BN99" s="143"/>
      <c r="BO99" s="143"/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143"/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/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</row>
    <row r="100" spans="1:117" s="142" customFormat="1" ht="29.25" customHeight="1" x14ac:dyDescent="0.2">
      <c r="A100" s="1"/>
      <c r="B100" s="5"/>
      <c r="C100" s="156"/>
      <c r="D100" s="555"/>
      <c r="E100" s="555"/>
      <c r="F100" s="555"/>
      <c r="G100" s="555"/>
      <c r="H100" s="555"/>
      <c r="I100" s="555"/>
      <c r="J100" s="555"/>
      <c r="K100" s="555"/>
      <c r="L100" s="555"/>
      <c r="M100" s="555"/>
      <c r="N100" s="555"/>
      <c r="O100" s="555"/>
      <c r="P100" s="555"/>
      <c r="Q100" s="555"/>
      <c r="R100" s="555"/>
      <c r="S100" s="555"/>
      <c r="T100" s="555"/>
      <c r="U100" s="555"/>
      <c r="V100" s="555"/>
      <c r="W100" s="555"/>
      <c r="X100" s="555"/>
      <c r="Y100" s="555"/>
      <c r="Z100" s="555"/>
      <c r="AA100" s="555"/>
      <c r="AB100" s="555"/>
      <c r="AC100" s="625"/>
      <c r="AD100" s="625"/>
      <c r="AE100" s="625"/>
      <c r="AF100" s="625"/>
      <c r="AG100" s="625"/>
      <c r="AH100" s="625"/>
      <c r="AI100" s="625"/>
      <c r="AJ100" s="555"/>
      <c r="AK100" s="555"/>
      <c r="AL100" s="555"/>
      <c r="AM100" s="555"/>
      <c r="AN100" s="555"/>
      <c r="AO100" s="555"/>
      <c r="AP100" s="555"/>
      <c r="AQ100" s="555"/>
      <c r="AR100" s="555"/>
      <c r="AS100" s="555"/>
      <c r="AT100" s="555"/>
      <c r="AU100" s="555"/>
      <c r="AV100" s="555"/>
      <c r="AW100" s="555"/>
      <c r="AX100" s="555"/>
      <c r="AY100" s="555"/>
      <c r="AZ100" s="555"/>
      <c r="BA100" s="555"/>
      <c r="BB100" s="555"/>
      <c r="BC100" s="555"/>
      <c r="BD100" s="555"/>
      <c r="BE100" s="157"/>
      <c r="BF100" s="5"/>
      <c r="BG100" s="22"/>
      <c r="BH100" s="22"/>
      <c r="BI100" s="1"/>
      <c r="BJ100" s="1"/>
      <c r="BK100" s="1"/>
      <c r="BL100" s="143"/>
      <c r="BM100" s="143"/>
      <c r="BN100" s="143"/>
      <c r="BO100" s="143"/>
      <c r="BP100" s="143"/>
      <c r="BQ100" s="143"/>
      <c r="BR100" s="143"/>
      <c r="BS100" s="143"/>
      <c r="BT100" s="143"/>
      <c r="BU100" s="143"/>
      <c r="BV100" s="143"/>
      <c r="BW100" s="143"/>
      <c r="BX100" s="143"/>
      <c r="BY100" s="143"/>
      <c r="BZ100" s="143"/>
      <c r="CA100" s="143"/>
      <c r="CB100" s="143"/>
      <c r="CC100" s="143"/>
      <c r="CD100" s="143"/>
      <c r="CE100" s="143"/>
      <c r="CF100" s="143"/>
      <c r="CG100" s="143"/>
      <c r="CH100" s="143"/>
      <c r="CI100" s="143"/>
      <c r="CJ100" s="143"/>
      <c r="CK100" s="143"/>
      <c r="CL100" s="143"/>
      <c r="CM100" s="143"/>
      <c r="CN100" s="143"/>
      <c r="CO100" s="143"/>
      <c r="CP100" s="143"/>
      <c r="CQ100" s="143"/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/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</row>
    <row r="101" spans="1:117" s="142" customFormat="1" ht="29.25" customHeight="1" x14ac:dyDescent="0.2">
      <c r="A101" s="1"/>
      <c r="B101" s="5"/>
      <c r="C101" s="156"/>
      <c r="D101" s="555"/>
      <c r="E101" s="555"/>
      <c r="F101" s="555"/>
      <c r="G101" s="555"/>
      <c r="H101" s="555"/>
      <c r="I101" s="555"/>
      <c r="J101" s="555"/>
      <c r="K101" s="555"/>
      <c r="L101" s="555"/>
      <c r="M101" s="555"/>
      <c r="N101" s="555"/>
      <c r="O101" s="555"/>
      <c r="P101" s="555"/>
      <c r="Q101" s="555"/>
      <c r="R101" s="555"/>
      <c r="S101" s="555"/>
      <c r="T101" s="555"/>
      <c r="U101" s="555"/>
      <c r="V101" s="555"/>
      <c r="W101" s="555"/>
      <c r="X101" s="555"/>
      <c r="Y101" s="555"/>
      <c r="Z101" s="555"/>
      <c r="AA101" s="555"/>
      <c r="AB101" s="555"/>
      <c r="AC101" s="625"/>
      <c r="AD101" s="625"/>
      <c r="AE101" s="625"/>
      <c r="AF101" s="625"/>
      <c r="AG101" s="625"/>
      <c r="AH101" s="625"/>
      <c r="AI101" s="625"/>
      <c r="AJ101" s="555"/>
      <c r="AK101" s="555"/>
      <c r="AL101" s="555"/>
      <c r="AM101" s="555"/>
      <c r="AN101" s="555"/>
      <c r="AO101" s="555"/>
      <c r="AP101" s="555"/>
      <c r="AQ101" s="555"/>
      <c r="AR101" s="555"/>
      <c r="AS101" s="555"/>
      <c r="AT101" s="555"/>
      <c r="AU101" s="555"/>
      <c r="AV101" s="555"/>
      <c r="AW101" s="555"/>
      <c r="AX101" s="555"/>
      <c r="AY101" s="555"/>
      <c r="AZ101" s="555"/>
      <c r="BA101" s="555"/>
      <c r="BB101" s="555"/>
      <c r="BC101" s="555"/>
      <c r="BD101" s="555"/>
      <c r="BE101" s="157"/>
      <c r="BF101" s="5"/>
      <c r="BG101" s="22"/>
      <c r="BH101" s="22"/>
      <c r="BI101" s="1"/>
      <c r="BJ101" s="1"/>
      <c r="BK101" s="1"/>
      <c r="BL101" s="143"/>
      <c r="BM101" s="143"/>
      <c r="BN101" s="143"/>
      <c r="BO101" s="143"/>
      <c r="BP101" s="143"/>
      <c r="BQ101" s="143"/>
      <c r="BR101" s="143"/>
      <c r="BS101" s="143"/>
      <c r="BT101" s="143"/>
      <c r="BU101" s="143"/>
      <c r="BV101" s="143"/>
      <c r="BW101" s="143"/>
      <c r="BX101" s="143"/>
      <c r="BY101" s="143"/>
      <c r="BZ101" s="143"/>
      <c r="CA101" s="143"/>
      <c r="CB101" s="143"/>
      <c r="CC101" s="143"/>
      <c r="CD101" s="143"/>
      <c r="CE101" s="143"/>
      <c r="CF101" s="143"/>
      <c r="CG101" s="143"/>
      <c r="CH101" s="143"/>
      <c r="CI101" s="143"/>
      <c r="CJ101" s="143"/>
      <c r="CK101" s="143"/>
      <c r="CL101" s="143"/>
      <c r="CM101" s="143"/>
      <c r="CN101" s="143"/>
      <c r="CO101" s="143"/>
      <c r="CP101" s="143"/>
      <c r="CQ101" s="143"/>
      <c r="CR101" s="143"/>
      <c r="CS101" s="143"/>
      <c r="CT101" s="143"/>
      <c r="CU101" s="143"/>
      <c r="CV101" s="143"/>
      <c r="CW101" s="143"/>
      <c r="CX101" s="143"/>
      <c r="CY101" s="143"/>
      <c r="CZ101" s="143"/>
      <c r="DA101" s="143"/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/>
      <c r="DL101" s="143"/>
      <c r="DM101" s="143"/>
    </row>
    <row r="102" spans="1:117" s="142" customFormat="1" ht="8.25" customHeight="1" x14ac:dyDescent="0.2">
      <c r="A102" s="1"/>
      <c r="B102" s="5"/>
      <c r="C102" s="158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60"/>
      <c r="BF102" s="5"/>
      <c r="BG102" s="22"/>
      <c r="BH102" s="22"/>
      <c r="BI102" s="1"/>
      <c r="BJ102" s="1"/>
      <c r="BK102" s="1"/>
      <c r="BL102" s="143"/>
      <c r="BM102" s="143"/>
      <c r="BN102" s="143"/>
      <c r="BO102" s="143"/>
      <c r="BP102" s="143"/>
      <c r="BQ102" s="143"/>
      <c r="BR102" s="143"/>
      <c r="BS102" s="143"/>
      <c r="BT102" s="143"/>
      <c r="BU102" s="143"/>
      <c r="BV102" s="143"/>
      <c r="BW102" s="143"/>
      <c r="BX102" s="143"/>
      <c r="BY102" s="143"/>
      <c r="BZ102" s="143"/>
      <c r="CA102" s="143"/>
      <c r="CB102" s="143"/>
      <c r="CC102" s="143"/>
      <c r="CD102" s="143"/>
      <c r="CE102" s="143"/>
      <c r="CF102" s="143"/>
      <c r="CG102" s="143"/>
      <c r="CH102" s="143"/>
      <c r="CI102" s="143"/>
      <c r="CJ102" s="143"/>
      <c r="CK102" s="143"/>
      <c r="CL102" s="143"/>
      <c r="CM102" s="143"/>
      <c r="CN102" s="143"/>
      <c r="CO102" s="143"/>
      <c r="CP102" s="143"/>
      <c r="CQ102" s="143"/>
      <c r="CR102" s="143"/>
      <c r="CS102" s="143"/>
      <c r="CT102" s="143"/>
      <c r="CU102" s="143"/>
      <c r="CV102" s="143"/>
      <c r="CW102" s="143"/>
      <c r="CX102" s="143"/>
      <c r="CY102" s="143"/>
      <c r="CZ102" s="143"/>
      <c r="DA102" s="143"/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/>
      <c r="DL102" s="143"/>
      <c r="DM102" s="143"/>
    </row>
    <row r="103" spans="1:117" s="142" customFormat="1" ht="21" customHeight="1" x14ac:dyDescent="0.25">
      <c r="A103" s="1"/>
      <c r="B103" s="9"/>
      <c r="C103" s="18" t="s">
        <v>55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5"/>
      <c r="BG103" s="22"/>
      <c r="BH103" s="22"/>
      <c r="BI103" s="1"/>
      <c r="BJ103" s="1"/>
      <c r="BK103" s="1"/>
      <c r="BL103" s="143"/>
      <c r="BM103" s="143"/>
      <c r="BN103" s="143"/>
      <c r="BO103" s="143"/>
      <c r="BP103" s="143"/>
      <c r="BQ103" s="143"/>
      <c r="BR103" s="143"/>
      <c r="BS103" s="143"/>
      <c r="BT103" s="143"/>
      <c r="BU103" s="143"/>
      <c r="BV103" s="143"/>
      <c r="BW103" s="143"/>
      <c r="BX103" s="143"/>
      <c r="BY103" s="143"/>
      <c r="BZ103" s="143"/>
      <c r="CA103" s="143"/>
      <c r="CB103" s="143"/>
      <c r="CC103" s="143"/>
      <c r="CD103" s="143"/>
      <c r="CE103" s="143"/>
      <c r="CF103" s="143"/>
      <c r="CG103" s="143"/>
      <c r="CH103" s="143"/>
      <c r="CI103" s="143"/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</row>
    <row r="104" spans="1:117" s="142" customFormat="1" ht="19.5" customHeight="1" x14ac:dyDescent="0.2">
      <c r="A104" s="1"/>
      <c r="B104" s="5"/>
      <c r="C104" s="558" t="s">
        <v>39</v>
      </c>
      <c r="D104" s="559"/>
      <c r="E104" s="559"/>
      <c r="F104" s="559"/>
      <c r="G104" s="559"/>
      <c r="H104" s="559"/>
      <c r="I104" s="559"/>
      <c r="J104" s="559"/>
      <c r="K104" s="559"/>
      <c r="L104" s="559"/>
      <c r="M104" s="559"/>
      <c r="N104" s="559"/>
      <c r="O104" s="559"/>
      <c r="P104" s="559"/>
      <c r="Q104" s="559"/>
      <c r="R104" s="559"/>
      <c r="S104" s="560"/>
      <c r="T104" s="663"/>
      <c r="U104" s="664"/>
      <c r="V104" s="664"/>
      <c r="W104" s="664"/>
      <c r="X104" s="664"/>
      <c r="Y104" s="664"/>
      <c r="Z104" s="664"/>
      <c r="AA104" s="664"/>
      <c r="AB104" s="664"/>
      <c r="AC104" s="664"/>
      <c r="AD104" s="664"/>
      <c r="AE104" s="664"/>
      <c r="AF104" s="664"/>
      <c r="AG104" s="664"/>
      <c r="AH104" s="664"/>
      <c r="AI104" s="664"/>
      <c r="AJ104" s="664"/>
      <c r="AK104" s="664"/>
      <c r="AL104" s="664"/>
      <c r="AM104" s="664"/>
      <c r="AN104" s="664"/>
      <c r="AO104" s="664"/>
      <c r="AP104" s="664"/>
      <c r="AQ104" s="664"/>
      <c r="AR104" s="664"/>
      <c r="AS104" s="664"/>
      <c r="AT104" s="664"/>
      <c r="AU104" s="664"/>
      <c r="AV104" s="664"/>
      <c r="AW104" s="664"/>
      <c r="AX104" s="664"/>
      <c r="AY104" s="664"/>
      <c r="AZ104" s="664"/>
      <c r="BA104" s="664"/>
      <c r="BB104" s="664"/>
      <c r="BC104" s="664"/>
      <c r="BD104" s="664"/>
      <c r="BE104" s="665"/>
      <c r="BF104" s="5"/>
      <c r="BG104" s="22"/>
      <c r="BH104" s="22"/>
      <c r="BI104" s="1"/>
      <c r="BJ104" s="1"/>
      <c r="BK104" s="1"/>
      <c r="BL104" s="143"/>
      <c r="BM104" s="143"/>
      <c r="BN104" s="143"/>
      <c r="BO104" s="143"/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143"/>
      <c r="CN104" s="143"/>
      <c r="CO104" s="143"/>
      <c r="CP104" s="143"/>
      <c r="CQ104" s="143"/>
      <c r="CR104" s="143"/>
      <c r="CS104" s="143"/>
      <c r="CT104" s="143"/>
      <c r="CU104" s="143"/>
      <c r="CV104" s="143"/>
      <c r="CW104" s="143"/>
      <c r="CX104" s="143"/>
      <c r="CY104" s="143"/>
      <c r="CZ104" s="143"/>
      <c r="DA104" s="143"/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/>
      <c r="DL104" s="143"/>
      <c r="DM104" s="143"/>
    </row>
    <row r="105" spans="1:117" s="142" customFormat="1" ht="19.5" customHeight="1" x14ac:dyDescent="0.2">
      <c r="A105" s="1"/>
      <c r="B105" s="5"/>
      <c r="C105" s="575" t="s">
        <v>40</v>
      </c>
      <c r="D105" s="576"/>
      <c r="E105" s="576"/>
      <c r="F105" s="576"/>
      <c r="G105" s="576"/>
      <c r="H105" s="576"/>
      <c r="I105" s="576"/>
      <c r="J105" s="576"/>
      <c r="K105" s="576"/>
      <c r="L105" s="576"/>
      <c r="M105" s="576"/>
      <c r="N105" s="576"/>
      <c r="O105" s="576"/>
      <c r="P105" s="576"/>
      <c r="Q105" s="576"/>
      <c r="R105" s="576"/>
      <c r="S105" s="577"/>
      <c r="T105" s="663"/>
      <c r="U105" s="664"/>
      <c r="V105" s="664"/>
      <c r="W105" s="664"/>
      <c r="X105" s="664"/>
      <c r="Y105" s="664"/>
      <c r="Z105" s="664"/>
      <c r="AA105" s="664"/>
      <c r="AB105" s="664"/>
      <c r="AC105" s="664"/>
      <c r="AD105" s="664"/>
      <c r="AE105" s="664"/>
      <c r="AF105" s="664"/>
      <c r="AG105" s="664"/>
      <c r="AH105" s="664"/>
      <c r="AI105" s="664"/>
      <c r="AJ105" s="664"/>
      <c r="AK105" s="664"/>
      <c r="AL105" s="664"/>
      <c r="AM105" s="664"/>
      <c r="AN105" s="664"/>
      <c r="AO105" s="664"/>
      <c r="AP105" s="664"/>
      <c r="AQ105" s="664"/>
      <c r="AR105" s="664"/>
      <c r="AS105" s="664"/>
      <c r="AT105" s="664"/>
      <c r="AU105" s="664"/>
      <c r="AV105" s="664"/>
      <c r="AW105" s="664"/>
      <c r="AX105" s="664"/>
      <c r="AY105" s="664"/>
      <c r="AZ105" s="664"/>
      <c r="BA105" s="664"/>
      <c r="BB105" s="664"/>
      <c r="BC105" s="664"/>
      <c r="BD105" s="664"/>
      <c r="BE105" s="665"/>
      <c r="BF105" s="5"/>
      <c r="BG105" s="22"/>
      <c r="BH105" s="22"/>
      <c r="BI105" s="1"/>
      <c r="BJ105" s="1"/>
      <c r="BK105" s="1"/>
      <c r="BL105" s="143"/>
      <c r="BM105" s="143"/>
      <c r="BN105" s="143"/>
      <c r="BO105" s="143"/>
      <c r="BP105" s="143"/>
      <c r="BQ105" s="143"/>
      <c r="BR105" s="143"/>
      <c r="BS105" s="143"/>
      <c r="BT105" s="143"/>
      <c r="BU105" s="143"/>
      <c r="BV105" s="143"/>
      <c r="BW105" s="143"/>
      <c r="BX105" s="143"/>
      <c r="BY105" s="143"/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143"/>
      <c r="CN105" s="143"/>
      <c r="CO105" s="143"/>
      <c r="CP105" s="143"/>
      <c r="CQ105" s="143"/>
      <c r="CR105" s="143"/>
      <c r="CS105" s="143"/>
      <c r="CT105" s="143"/>
      <c r="CU105" s="143"/>
      <c r="CV105" s="143"/>
      <c r="CW105" s="143"/>
      <c r="CX105" s="143"/>
      <c r="CY105" s="143"/>
      <c r="CZ105" s="143"/>
      <c r="DA105" s="143"/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/>
      <c r="DL105" s="143"/>
      <c r="DM105" s="143"/>
    </row>
    <row r="106" spans="1:117" s="142" customFormat="1" ht="21" customHeight="1" x14ac:dyDescent="0.25">
      <c r="A106" s="1"/>
      <c r="B106" s="9"/>
      <c r="C106" s="18" t="s">
        <v>56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5"/>
      <c r="BG106" s="22"/>
      <c r="BH106" s="22"/>
      <c r="BI106" s="1"/>
      <c r="BJ106" s="1"/>
      <c r="BK106" s="1"/>
      <c r="BL106" s="143"/>
      <c r="BM106" s="143"/>
      <c r="BN106" s="143"/>
      <c r="BO106" s="143"/>
      <c r="BP106" s="143"/>
      <c r="BQ106" s="143"/>
      <c r="BR106" s="143"/>
      <c r="BS106" s="143"/>
      <c r="BT106" s="143"/>
      <c r="BU106" s="143"/>
      <c r="BV106" s="143"/>
      <c r="BW106" s="143"/>
      <c r="BX106" s="143"/>
      <c r="BY106" s="143"/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143"/>
      <c r="CN106" s="143"/>
      <c r="CO106" s="143"/>
      <c r="CP106" s="143"/>
      <c r="CQ106" s="143"/>
      <c r="CR106" s="143"/>
      <c r="CS106" s="143"/>
      <c r="CT106" s="143"/>
      <c r="CU106" s="143"/>
      <c r="CV106" s="143"/>
      <c r="CW106" s="143"/>
      <c r="CX106" s="143"/>
      <c r="CY106" s="143"/>
      <c r="CZ106" s="143"/>
      <c r="DA106" s="143"/>
      <c r="DB106" s="143"/>
      <c r="DC106" s="143"/>
      <c r="DD106" s="143"/>
      <c r="DE106" s="143"/>
      <c r="DF106" s="143"/>
      <c r="DG106" s="143"/>
      <c r="DH106" s="143"/>
      <c r="DI106" s="143"/>
      <c r="DJ106" s="143"/>
      <c r="DK106" s="143"/>
      <c r="DL106" s="143"/>
      <c r="DM106" s="143"/>
    </row>
    <row r="107" spans="1:117" s="142" customFormat="1" ht="19.5" customHeight="1" x14ac:dyDescent="0.2">
      <c r="A107" s="1"/>
      <c r="B107" s="5"/>
      <c r="C107" s="558" t="s">
        <v>26</v>
      </c>
      <c r="D107" s="559"/>
      <c r="E107" s="559"/>
      <c r="F107" s="559"/>
      <c r="G107" s="559"/>
      <c r="H107" s="559"/>
      <c r="I107" s="559"/>
      <c r="J107" s="559"/>
      <c r="K107" s="559"/>
      <c r="L107" s="559"/>
      <c r="M107" s="559"/>
      <c r="N107" s="559"/>
      <c r="O107" s="559"/>
      <c r="P107" s="559"/>
      <c r="Q107" s="559"/>
      <c r="R107" s="559"/>
      <c r="S107" s="559"/>
      <c r="T107" s="559"/>
      <c r="U107" s="559"/>
      <c r="V107" s="559"/>
      <c r="W107" s="559"/>
      <c r="X107" s="559"/>
      <c r="Y107" s="559"/>
      <c r="Z107" s="559"/>
      <c r="AA107" s="559"/>
      <c r="AB107" s="559"/>
      <c r="AC107" s="559"/>
      <c r="AD107" s="559"/>
      <c r="AE107" s="559"/>
      <c r="AF107" s="559"/>
      <c r="AG107" s="559"/>
      <c r="AH107" s="559"/>
      <c r="AI107" s="559"/>
      <c r="AJ107" s="559"/>
      <c r="AK107" s="559"/>
      <c r="AL107" s="541"/>
      <c r="AM107" s="363"/>
      <c r="AN107" s="363"/>
      <c r="AO107" s="363"/>
      <c r="AP107" s="363"/>
      <c r="AQ107" s="363"/>
      <c r="AR107" s="363"/>
      <c r="AS107" s="363"/>
      <c r="AT107" s="363"/>
      <c r="AU107" s="363"/>
      <c r="AV107" s="363"/>
      <c r="AW107" s="363"/>
      <c r="AX107" s="363"/>
      <c r="AY107" s="363"/>
      <c r="AZ107" s="363"/>
      <c r="BA107" s="363"/>
      <c r="BB107" s="363"/>
      <c r="BC107" s="363"/>
      <c r="BD107" s="363"/>
      <c r="BE107" s="542"/>
      <c r="BF107" s="161"/>
      <c r="BG107" s="34" t="s">
        <v>31</v>
      </c>
      <c r="BH107" s="34"/>
      <c r="BI107" s="151"/>
      <c r="BJ107" s="1"/>
      <c r="BK107" s="1"/>
      <c r="BL107" s="143"/>
      <c r="BM107" s="143"/>
      <c r="BN107" s="143"/>
      <c r="BO107" s="143"/>
      <c r="BP107" s="143"/>
      <c r="BQ107" s="143"/>
      <c r="BR107" s="143"/>
      <c r="BS107" s="143"/>
      <c r="BT107" s="143"/>
      <c r="BU107" s="143"/>
      <c r="BV107" s="143"/>
      <c r="BW107" s="143"/>
      <c r="BX107" s="143"/>
      <c r="BY107" s="143"/>
      <c r="BZ107" s="143"/>
      <c r="CA107" s="143"/>
      <c r="CB107" s="143"/>
      <c r="CC107" s="143"/>
      <c r="CD107" s="143"/>
      <c r="CE107" s="143"/>
      <c r="CF107" s="143"/>
      <c r="CG107" s="143"/>
      <c r="CH107" s="143"/>
      <c r="CI107" s="143"/>
      <c r="CJ107" s="143"/>
      <c r="CK107" s="143"/>
      <c r="CL107" s="143"/>
      <c r="CM107" s="143"/>
      <c r="CN107" s="143"/>
      <c r="CO107" s="143"/>
      <c r="CP107" s="143"/>
      <c r="CQ107" s="143"/>
      <c r="CR107" s="143"/>
      <c r="CS107" s="143"/>
      <c r="CT107" s="143"/>
      <c r="CU107" s="143"/>
      <c r="CV107" s="143"/>
      <c r="CW107" s="143"/>
      <c r="CX107" s="143"/>
      <c r="CY107" s="143"/>
      <c r="CZ107" s="143"/>
      <c r="DA107" s="143"/>
      <c r="DB107" s="143"/>
      <c r="DC107" s="143"/>
      <c r="DD107" s="143"/>
      <c r="DE107" s="143"/>
      <c r="DF107" s="143"/>
      <c r="DG107" s="143"/>
      <c r="DH107" s="143"/>
      <c r="DI107" s="143"/>
      <c r="DJ107" s="143"/>
      <c r="DK107" s="143"/>
      <c r="DL107" s="143"/>
      <c r="DM107" s="143"/>
    </row>
    <row r="108" spans="1:117" s="142" customFormat="1" ht="30" customHeight="1" x14ac:dyDescent="0.2">
      <c r="A108" s="1"/>
      <c r="B108" s="5"/>
      <c r="C108" s="539" t="s">
        <v>27</v>
      </c>
      <c r="D108" s="540"/>
      <c r="E108" s="540"/>
      <c r="F108" s="540"/>
      <c r="G108" s="540"/>
      <c r="H108" s="540"/>
      <c r="I108" s="540"/>
      <c r="J108" s="540"/>
      <c r="K108" s="540"/>
      <c r="L108" s="540"/>
      <c r="M108" s="540"/>
      <c r="N108" s="540"/>
      <c r="O108" s="540"/>
      <c r="P108" s="540"/>
      <c r="Q108" s="540"/>
      <c r="R108" s="540"/>
      <c r="S108" s="540"/>
      <c r="T108" s="540"/>
      <c r="U108" s="540"/>
      <c r="V108" s="540"/>
      <c r="W108" s="540"/>
      <c r="X108" s="540"/>
      <c r="Y108" s="540"/>
      <c r="Z108" s="540"/>
      <c r="AA108" s="540"/>
      <c r="AB108" s="540"/>
      <c r="AC108" s="540"/>
      <c r="AD108" s="540"/>
      <c r="AE108" s="540"/>
      <c r="AF108" s="540"/>
      <c r="AG108" s="540"/>
      <c r="AH108" s="540"/>
      <c r="AI108" s="540"/>
      <c r="AJ108" s="540"/>
      <c r="AK108" s="540"/>
      <c r="AL108" s="541"/>
      <c r="AM108" s="363"/>
      <c r="AN108" s="363"/>
      <c r="AO108" s="363"/>
      <c r="AP108" s="363"/>
      <c r="AQ108" s="363"/>
      <c r="AR108" s="363"/>
      <c r="AS108" s="363"/>
      <c r="AT108" s="363"/>
      <c r="AU108" s="363"/>
      <c r="AV108" s="363"/>
      <c r="AW108" s="363"/>
      <c r="AX108" s="363"/>
      <c r="AY108" s="363"/>
      <c r="AZ108" s="363"/>
      <c r="BA108" s="363"/>
      <c r="BB108" s="363"/>
      <c r="BC108" s="363"/>
      <c r="BD108" s="363"/>
      <c r="BE108" s="542"/>
      <c r="BF108" s="161"/>
      <c r="BG108" s="34" t="s">
        <v>32</v>
      </c>
      <c r="BH108" s="34"/>
      <c r="BI108" s="151"/>
      <c r="BJ108" s="1"/>
      <c r="BK108" s="1"/>
      <c r="BL108" s="143"/>
      <c r="BM108" s="143"/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3"/>
      <c r="BY108" s="143"/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143"/>
      <c r="CN108" s="143"/>
      <c r="CO108" s="143"/>
      <c r="CP108" s="143"/>
      <c r="CQ108" s="143"/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/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</row>
    <row r="109" spans="1:117" s="142" customFormat="1" ht="19.5" customHeight="1" x14ac:dyDescent="0.2">
      <c r="A109" s="1"/>
      <c r="B109" s="5"/>
      <c r="C109" s="539" t="s">
        <v>28</v>
      </c>
      <c r="D109" s="540"/>
      <c r="E109" s="540"/>
      <c r="F109" s="540"/>
      <c r="G109" s="540"/>
      <c r="H109" s="540"/>
      <c r="I109" s="540"/>
      <c r="J109" s="540"/>
      <c r="K109" s="540"/>
      <c r="L109" s="540"/>
      <c r="M109" s="540"/>
      <c r="N109" s="540"/>
      <c r="O109" s="540"/>
      <c r="P109" s="540"/>
      <c r="Q109" s="540"/>
      <c r="R109" s="540"/>
      <c r="S109" s="540"/>
      <c r="T109" s="540"/>
      <c r="U109" s="540"/>
      <c r="V109" s="540"/>
      <c r="W109" s="540"/>
      <c r="X109" s="540"/>
      <c r="Y109" s="540"/>
      <c r="Z109" s="540"/>
      <c r="AA109" s="540"/>
      <c r="AB109" s="540"/>
      <c r="AC109" s="540"/>
      <c r="AD109" s="540"/>
      <c r="AE109" s="540"/>
      <c r="AF109" s="540"/>
      <c r="AG109" s="540"/>
      <c r="AH109" s="540"/>
      <c r="AI109" s="540"/>
      <c r="AJ109" s="540"/>
      <c r="AK109" s="540"/>
      <c r="AL109" s="541"/>
      <c r="AM109" s="363"/>
      <c r="AN109" s="363"/>
      <c r="AO109" s="363"/>
      <c r="AP109" s="363"/>
      <c r="AQ109" s="363"/>
      <c r="AR109" s="363"/>
      <c r="AS109" s="363"/>
      <c r="AT109" s="363"/>
      <c r="AU109" s="363"/>
      <c r="AV109" s="363"/>
      <c r="AW109" s="363"/>
      <c r="AX109" s="363"/>
      <c r="AY109" s="363"/>
      <c r="AZ109" s="363"/>
      <c r="BA109" s="363"/>
      <c r="BB109" s="363"/>
      <c r="BC109" s="363"/>
      <c r="BD109" s="363"/>
      <c r="BE109" s="542"/>
      <c r="BF109" s="5"/>
      <c r="BG109" s="22"/>
      <c r="BH109" s="22"/>
      <c r="BI109" s="151"/>
      <c r="BJ109" s="1"/>
      <c r="BK109" s="1"/>
      <c r="BL109" s="143"/>
      <c r="BM109" s="143"/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143"/>
      <c r="CO109" s="143"/>
      <c r="CP109" s="143"/>
      <c r="CQ109" s="143"/>
      <c r="CR109" s="143"/>
      <c r="CS109" s="143"/>
      <c r="CT109" s="143"/>
      <c r="CU109" s="143"/>
      <c r="CV109" s="143"/>
      <c r="CW109" s="143"/>
      <c r="CX109" s="143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</row>
    <row r="110" spans="1:117" s="142" customFormat="1" ht="21" hidden="1" customHeight="1" x14ac:dyDescent="0.25">
      <c r="A110" s="1"/>
      <c r="B110" s="9"/>
      <c r="C110" s="18" t="s">
        <v>73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5"/>
      <c r="BG110" s="26"/>
      <c r="BH110" s="26"/>
      <c r="BI110" s="25"/>
      <c r="BJ110" s="1"/>
      <c r="BK110" s="1"/>
      <c r="BL110" s="143"/>
      <c r="BM110" s="143"/>
      <c r="BN110" s="143"/>
      <c r="BO110" s="143"/>
      <c r="BP110" s="143"/>
      <c r="BQ110" s="143"/>
      <c r="BR110" s="143"/>
      <c r="BS110" s="143"/>
      <c r="BT110" s="143"/>
      <c r="BU110" s="143"/>
      <c r="BV110" s="143"/>
      <c r="BW110" s="143"/>
      <c r="BX110" s="143"/>
      <c r="BY110" s="143"/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143"/>
      <c r="CN110" s="143"/>
      <c r="CO110" s="143"/>
      <c r="CP110" s="143"/>
      <c r="CQ110" s="143"/>
      <c r="CR110" s="143"/>
      <c r="CS110" s="143"/>
      <c r="CT110" s="143"/>
      <c r="CU110" s="143"/>
      <c r="CV110" s="143"/>
      <c r="CW110" s="143"/>
      <c r="CX110" s="143"/>
      <c r="CY110" s="143"/>
      <c r="CZ110" s="143"/>
      <c r="DA110" s="143"/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</row>
    <row r="111" spans="1:117" s="234" customFormat="1" ht="12" hidden="1" customHeight="1" x14ac:dyDescent="0.25">
      <c r="A111" s="153"/>
      <c r="B111" s="152"/>
      <c r="C111" s="556" t="s">
        <v>33</v>
      </c>
      <c r="D111" s="557"/>
      <c r="E111" s="557"/>
      <c r="F111" s="557"/>
      <c r="G111" s="557"/>
      <c r="H111" s="557"/>
      <c r="I111" s="557"/>
      <c r="J111" s="557"/>
      <c r="K111" s="557"/>
      <c r="L111" s="557"/>
      <c r="M111" s="557"/>
      <c r="N111" s="557"/>
      <c r="O111" s="557"/>
      <c r="P111" s="557"/>
      <c r="Q111" s="557"/>
      <c r="R111" s="557"/>
      <c r="S111" s="557"/>
      <c r="T111" s="557"/>
      <c r="U111" s="557"/>
      <c r="V111" s="557"/>
      <c r="W111" s="557"/>
      <c r="X111" s="557"/>
      <c r="Y111" s="557"/>
      <c r="Z111" s="557"/>
      <c r="AA111" s="557"/>
      <c r="AB111" s="557"/>
      <c r="AC111" s="557"/>
      <c r="AD111" s="557"/>
      <c r="AE111" s="557"/>
      <c r="AF111" s="557"/>
      <c r="AG111" s="557"/>
      <c r="AH111" s="557"/>
      <c r="AI111" s="557"/>
      <c r="AJ111" s="557"/>
      <c r="AK111" s="557"/>
      <c r="AL111" s="557"/>
      <c r="AM111" s="557"/>
      <c r="AN111" s="557"/>
      <c r="AO111" s="557"/>
      <c r="AP111" s="557"/>
      <c r="AQ111" s="557"/>
      <c r="AR111" s="557"/>
      <c r="AS111" s="557"/>
      <c r="AT111" s="557"/>
      <c r="AU111" s="557"/>
      <c r="AV111" s="557"/>
      <c r="AW111" s="557"/>
      <c r="AX111" s="557"/>
      <c r="AY111" s="557"/>
      <c r="AZ111" s="557"/>
      <c r="BA111" s="557"/>
      <c r="BB111" s="557"/>
      <c r="BC111" s="557"/>
      <c r="BD111" s="557"/>
      <c r="BE111" s="557"/>
      <c r="BF111" s="152"/>
      <c r="BG111" s="26"/>
      <c r="BH111" s="26"/>
      <c r="BI111" s="25"/>
      <c r="BJ111" s="153"/>
      <c r="BK111" s="153"/>
      <c r="BL111" s="233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  <c r="BW111" s="233"/>
      <c r="BX111" s="233"/>
      <c r="BY111" s="233"/>
      <c r="BZ111" s="233"/>
      <c r="CA111" s="233"/>
      <c r="CB111" s="233"/>
      <c r="CC111" s="233"/>
      <c r="CD111" s="233"/>
      <c r="CE111" s="233"/>
      <c r="CF111" s="233"/>
      <c r="CG111" s="233"/>
      <c r="CH111" s="233"/>
      <c r="CI111" s="233"/>
      <c r="CJ111" s="233"/>
      <c r="CK111" s="233"/>
      <c r="CL111" s="233"/>
      <c r="CM111" s="233"/>
      <c r="CN111" s="233"/>
      <c r="CO111" s="233"/>
      <c r="CP111" s="233"/>
      <c r="CQ111" s="233"/>
      <c r="CR111" s="233"/>
      <c r="CS111" s="233"/>
      <c r="CT111" s="233"/>
      <c r="CU111" s="233"/>
      <c r="CV111" s="233"/>
      <c r="CW111" s="233"/>
      <c r="CX111" s="233"/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</row>
    <row r="112" spans="1:117" s="142" customFormat="1" ht="19.5" hidden="1" customHeight="1" x14ac:dyDescent="0.25">
      <c r="A112" s="1"/>
      <c r="B112" s="5"/>
      <c r="C112" s="558" t="s">
        <v>22</v>
      </c>
      <c r="D112" s="559"/>
      <c r="E112" s="559"/>
      <c r="F112" s="559"/>
      <c r="G112" s="559"/>
      <c r="H112" s="559"/>
      <c r="I112" s="559"/>
      <c r="J112" s="559"/>
      <c r="K112" s="559"/>
      <c r="L112" s="559"/>
      <c r="M112" s="559"/>
      <c r="N112" s="559"/>
      <c r="O112" s="559"/>
      <c r="P112" s="559"/>
      <c r="Q112" s="559"/>
      <c r="R112" s="559"/>
      <c r="S112" s="560"/>
      <c r="T112" s="564"/>
      <c r="U112" s="565"/>
      <c r="V112" s="565"/>
      <c r="W112" s="565"/>
      <c r="X112" s="565"/>
      <c r="Y112" s="565"/>
      <c r="Z112" s="565"/>
      <c r="AA112" s="565"/>
      <c r="AB112" s="565"/>
      <c r="AC112" s="565"/>
      <c r="AD112" s="565"/>
      <c r="AE112" s="565"/>
      <c r="AF112" s="565"/>
      <c r="AG112" s="565"/>
      <c r="AH112" s="565"/>
      <c r="AI112" s="565"/>
      <c r="AJ112" s="565"/>
      <c r="AK112" s="565"/>
      <c r="AL112" s="565"/>
      <c r="AM112" s="565"/>
      <c r="AN112" s="565"/>
      <c r="AO112" s="565"/>
      <c r="AP112" s="565"/>
      <c r="AQ112" s="565"/>
      <c r="AR112" s="565"/>
      <c r="AS112" s="565"/>
      <c r="AT112" s="565"/>
      <c r="AU112" s="565"/>
      <c r="AV112" s="565"/>
      <c r="AW112" s="565"/>
      <c r="AX112" s="565"/>
      <c r="AY112" s="565"/>
      <c r="AZ112" s="565"/>
      <c r="BA112" s="565"/>
      <c r="BB112" s="565"/>
      <c r="BC112" s="565"/>
      <c r="BD112" s="565"/>
      <c r="BE112" s="566"/>
      <c r="BF112" s="5"/>
      <c r="BG112" s="26"/>
      <c r="BH112" s="26"/>
      <c r="BI112" s="25"/>
      <c r="BJ112" s="1"/>
      <c r="BK112" s="1"/>
      <c r="BL112" s="143"/>
      <c r="BM112" s="143"/>
      <c r="BN112" s="143"/>
      <c r="BO112" s="143"/>
      <c r="BP112" s="143"/>
      <c r="BQ112" s="143"/>
      <c r="BR112" s="143"/>
      <c r="BS112" s="143"/>
      <c r="BT112" s="143"/>
      <c r="BU112" s="143"/>
      <c r="BV112" s="143"/>
      <c r="BW112" s="143"/>
      <c r="BX112" s="143"/>
      <c r="BY112" s="143"/>
      <c r="BZ112" s="143"/>
      <c r="CA112" s="143"/>
      <c r="CB112" s="143"/>
      <c r="CC112" s="143"/>
      <c r="CD112" s="143"/>
      <c r="CE112" s="143"/>
      <c r="CF112" s="143"/>
      <c r="CG112" s="143"/>
      <c r="CH112" s="143"/>
      <c r="CI112" s="143"/>
      <c r="CJ112" s="143"/>
      <c r="CK112" s="143"/>
      <c r="CL112" s="143"/>
      <c r="CM112" s="143"/>
      <c r="CN112" s="143"/>
      <c r="CO112" s="143"/>
      <c r="CP112" s="143"/>
      <c r="CQ112" s="143"/>
      <c r="CR112" s="143"/>
      <c r="CS112" s="143"/>
      <c r="CT112" s="143"/>
      <c r="CU112" s="143"/>
      <c r="CV112" s="143"/>
      <c r="CW112" s="143"/>
      <c r="CX112" s="143"/>
      <c r="CY112" s="143"/>
      <c r="CZ112" s="143"/>
      <c r="DA112" s="143"/>
      <c r="DB112" s="143"/>
      <c r="DC112" s="143"/>
      <c r="DD112" s="143"/>
      <c r="DE112" s="143"/>
      <c r="DF112" s="143"/>
      <c r="DG112" s="143"/>
      <c r="DH112" s="143"/>
      <c r="DI112" s="143"/>
      <c r="DJ112" s="143"/>
      <c r="DK112" s="143"/>
      <c r="DL112" s="143"/>
      <c r="DM112" s="143"/>
    </row>
    <row r="113" spans="1:117" s="142" customFormat="1" ht="19.5" hidden="1" customHeight="1" x14ac:dyDescent="0.25">
      <c r="A113" s="1"/>
      <c r="B113" s="5"/>
      <c r="C113" s="558" t="s">
        <v>21</v>
      </c>
      <c r="D113" s="559"/>
      <c r="E113" s="559"/>
      <c r="F113" s="559"/>
      <c r="G113" s="559"/>
      <c r="H113" s="559"/>
      <c r="I113" s="559"/>
      <c r="J113" s="559"/>
      <c r="K113" s="559"/>
      <c r="L113" s="559"/>
      <c r="M113" s="559"/>
      <c r="N113" s="559"/>
      <c r="O113" s="559"/>
      <c r="P113" s="559"/>
      <c r="Q113" s="559"/>
      <c r="R113" s="559"/>
      <c r="S113" s="560"/>
      <c r="T113" s="561"/>
      <c r="U113" s="562"/>
      <c r="V113" s="562"/>
      <c r="W113" s="562"/>
      <c r="X113" s="562"/>
      <c r="Y113" s="562"/>
      <c r="Z113" s="562"/>
      <c r="AA113" s="562"/>
      <c r="AB113" s="562"/>
      <c r="AC113" s="562"/>
      <c r="AD113" s="562"/>
      <c r="AE113" s="562"/>
      <c r="AF113" s="562"/>
      <c r="AG113" s="562"/>
      <c r="AH113" s="562"/>
      <c r="AI113" s="562"/>
      <c r="AJ113" s="562"/>
      <c r="AK113" s="562"/>
      <c r="AL113" s="562"/>
      <c r="AM113" s="562"/>
      <c r="AN113" s="562"/>
      <c r="AO113" s="562"/>
      <c r="AP113" s="562"/>
      <c r="AQ113" s="562"/>
      <c r="AR113" s="562"/>
      <c r="AS113" s="562"/>
      <c r="AT113" s="562"/>
      <c r="AU113" s="562"/>
      <c r="AV113" s="562"/>
      <c r="AW113" s="562"/>
      <c r="AX113" s="562"/>
      <c r="AY113" s="562"/>
      <c r="AZ113" s="562"/>
      <c r="BA113" s="562"/>
      <c r="BB113" s="562"/>
      <c r="BC113" s="562"/>
      <c r="BD113" s="562"/>
      <c r="BE113" s="563"/>
      <c r="BF113" s="5"/>
      <c r="BG113" s="26"/>
      <c r="BH113" s="26"/>
      <c r="BI113" s="25"/>
      <c r="BJ113" s="1"/>
      <c r="BK113" s="1"/>
      <c r="BL113" s="143"/>
      <c r="BM113" s="143"/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</row>
    <row r="114" spans="1:117" s="142" customFormat="1" ht="19.5" hidden="1" customHeight="1" x14ac:dyDescent="0.25">
      <c r="A114" s="1"/>
      <c r="B114" s="5"/>
      <c r="C114" s="567" t="s">
        <v>23</v>
      </c>
      <c r="D114" s="568"/>
      <c r="E114" s="568"/>
      <c r="F114" s="568"/>
      <c r="G114" s="568"/>
      <c r="H114" s="568"/>
      <c r="I114" s="568"/>
      <c r="J114" s="568"/>
      <c r="K114" s="568"/>
      <c r="L114" s="568"/>
      <c r="M114" s="568"/>
      <c r="N114" s="568"/>
      <c r="O114" s="568"/>
      <c r="P114" s="568"/>
      <c r="Q114" s="568"/>
      <c r="R114" s="568"/>
      <c r="S114" s="568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3"/>
      <c r="BF114" s="5"/>
      <c r="BG114" s="26"/>
      <c r="BH114" s="26"/>
      <c r="BI114" s="25"/>
      <c r="BJ114" s="1"/>
      <c r="BK114" s="1"/>
      <c r="BL114" s="143"/>
      <c r="BM114" s="143"/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</row>
    <row r="115" spans="1:117" s="142" customFormat="1" ht="20.25" hidden="1" customHeight="1" x14ac:dyDescent="0.25">
      <c r="A115" s="1"/>
      <c r="B115" s="5"/>
      <c r="C115" s="583" t="s">
        <v>47</v>
      </c>
      <c r="D115" s="584"/>
      <c r="E115" s="584"/>
      <c r="F115" s="584"/>
      <c r="G115" s="584"/>
      <c r="H115" s="502" t="s">
        <v>258</v>
      </c>
      <c r="I115" s="503"/>
      <c r="J115" s="503"/>
      <c r="K115" s="503"/>
      <c r="L115" s="503"/>
      <c r="M115" s="503"/>
      <c r="N115" s="503"/>
      <c r="O115" s="503"/>
      <c r="P115" s="503"/>
      <c r="Q115" s="503"/>
      <c r="R115" s="503"/>
      <c r="S115" s="503"/>
      <c r="T115" s="503"/>
      <c r="U115" s="503"/>
      <c r="V115" s="503"/>
      <c r="W115" s="503"/>
      <c r="X115" s="503"/>
      <c r="Y115" s="503"/>
      <c r="Z115" s="503"/>
      <c r="AA115" s="503"/>
      <c r="AB115" s="503"/>
      <c r="AC115" s="503"/>
      <c r="AD115" s="503"/>
      <c r="AE115" s="585" t="s">
        <v>48</v>
      </c>
      <c r="AF115" s="584"/>
      <c r="AG115" s="584"/>
      <c r="AH115" s="584"/>
      <c r="AI115" s="584"/>
      <c r="AJ115" s="502" t="s">
        <v>259</v>
      </c>
      <c r="AK115" s="503"/>
      <c r="AL115" s="503"/>
      <c r="AM115" s="503"/>
      <c r="AN115" s="503"/>
      <c r="AO115" s="503"/>
      <c r="AP115" s="503"/>
      <c r="AQ115" s="503"/>
      <c r="AR115" s="503"/>
      <c r="AS115" s="503"/>
      <c r="AT115" s="503"/>
      <c r="AU115" s="503"/>
      <c r="AV115" s="503"/>
      <c r="AW115" s="503"/>
      <c r="AX115" s="503"/>
      <c r="AY115" s="503"/>
      <c r="AZ115" s="503"/>
      <c r="BA115" s="503"/>
      <c r="BB115" s="503"/>
      <c r="BC115" s="503"/>
      <c r="BD115" s="503"/>
      <c r="BE115" s="504"/>
      <c r="BF115" s="5"/>
      <c r="BG115" s="30" t="str">
        <f>CONCATENATE(H115," ",AJ115,", ",H116," ",AJ116)</f>
        <v>Horní dědina 530, 769 01 Zlín</v>
      </c>
      <c r="BH115" s="26"/>
      <c r="BI115" s="25"/>
      <c r="BJ115" s="1"/>
      <c r="BK115" s="1"/>
      <c r="BL115" s="143"/>
      <c r="BM115" s="143"/>
      <c r="BN115" s="143"/>
      <c r="BO115" s="143"/>
      <c r="BP115" s="143"/>
      <c r="BQ115" s="143"/>
      <c r="BR115" s="143"/>
      <c r="BS115" s="143"/>
      <c r="BT115" s="143"/>
      <c r="BU115" s="143"/>
      <c r="BV115" s="143"/>
      <c r="BW115" s="143"/>
      <c r="BX115" s="143"/>
      <c r="BY115" s="143"/>
      <c r="BZ115" s="143"/>
      <c r="CA115" s="143"/>
      <c r="CB115" s="143"/>
      <c r="CC115" s="143"/>
      <c r="CD115" s="143"/>
      <c r="CE115" s="143"/>
      <c r="CF115" s="143"/>
      <c r="CG115" s="143"/>
      <c r="CH115" s="143"/>
      <c r="CI115" s="143"/>
      <c r="CJ115" s="143"/>
      <c r="CK115" s="143"/>
      <c r="CL115" s="143"/>
      <c r="CM115" s="143"/>
      <c r="CN115" s="143"/>
      <c r="CO115" s="143"/>
      <c r="CP115" s="143"/>
      <c r="CQ115" s="143"/>
      <c r="CR115" s="143"/>
      <c r="CS115" s="143"/>
      <c r="CT115" s="143"/>
      <c r="CU115" s="143"/>
      <c r="CV115" s="143"/>
      <c r="CW115" s="143"/>
      <c r="CX115" s="143"/>
      <c r="CY115" s="143"/>
      <c r="CZ115" s="143"/>
      <c r="DA115" s="143"/>
      <c r="DB115" s="143"/>
      <c r="DC115" s="143"/>
      <c r="DD115" s="143"/>
      <c r="DE115" s="143"/>
      <c r="DF115" s="143"/>
      <c r="DG115" s="143"/>
      <c r="DH115" s="143"/>
      <c r="DI115" s="143"/>
      <c r="DJ115" s="143"/>
      <c r="DK115" s="143"/>
      <c r="DL115" s="143"/>
      <c r="DM115" s="143"/>
    </row>
    <row r="116" spans="1:117" s="142" customFormat="1" ht="20.25" hidden="1" customHeight="1" x14ac:dyDescent="0.25">
      <c r="A116" s="1"/>
      <c r="B116" s="5"/>
      <c r="C116" s="505" t="s">
        <v>46</v>
      </c>
      <c r="D116" s="506"/>
      <c r="E116" s="506"/>
      <c r="F116" s="506"/>
      <c r="G116" s="506"/>
      <c r="H116" s="507" t="s">
        <v>237</v>
      </c>
      <c r="I116" s="508"/>
      <c r="J116" s="508"/>
      <c r="K116" s="508"/>
      <c r="L116" s="508"/>
      <c r="M116" s="508"/>
      <c r="N116" s="508"/>
      <c r="O116" s="508"/>
      <c r="P116" s="508"/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  <c r="AA116" s="508"/>
      <c r="AB116" s="508"/>
      <c r="AC116" s="508"/>
      <c r="AD116" s="508"/>
      <c r="AE116" s="509" t="s">
        <v>49</v>
      </c>
      <c r="AF116" s="506"/>
      <c r="AG116" s="506"/>
      <c r="AH116" s="506"/>
      <c r="AI116" s="506"/>
      <c r="AJ116" s="510" t="s">
        <v>260</v>
      </c>
      <c r="AK116" s="511"/>
      <c r="AL116" s="511"/>
      <c r="AM116" s="511"/>
      <c r="AN116" s="511"/>
      <c r="AO116" s="511"/>
      <c r="AP116" s="511"/>
      <c r="AQ116" s="511"/>
      <c r="AR116" s="511"/>
      <c r="AS116" s="511"/>
      <c r="AT116" s="511"/>
      <c r="AU116" s="511"/>
      <c r="AV116" s="511"/>
      <c r="AW116" s="511"/>
      <c r="AX116" s="511"/>
      <c r="AY116" s="511"/>
      <c r="AZ116" s="511"/>
      <c r="BA116" s="511"/>
      <c r="BB116" s="511"/>
      <c r="BC116" s="511"/>
      <c r="BD116" s="511"/>
      <c r="BE116" s="512"/>
      <c r="BF116" s="5"/>
      <c r="BG116" s="26"/>
      <c r="BH116" s="26"/>
      <c r="BI116" s="25"/>
      <c r="BJ116" s="1"/>
      <c r="BK116" s="1"/>
      <c r="BL116" s="143"/>
      <c r="BM116" s="143"/>
      <c r="BN116" s="143"/>
      <c r="BO116" s="143"/>
      <c r="BP116" s="143"/>
      <c r="BQ116" s="143"/>
      <c r="BR116" s="143"/>
      <c r="BS116" s="143"/>
      <c r="BT116" s="143"/>
      <c r="BU116" s="143"/>
      <c r="BV116" s="143"/>
      <c r="BW116" s="143"/>
      <c r="BX116" s="143"/>
      <c r="BY116" s="143"/>
      <c r="BZ116" s="143"/>
      <c r="CA116" s="143"/>
      <c r="CB116" s="143"/>
      <c r="CC116" s="143"/>
      <c r="CD116" s="143"/>
      <c r="CE116" s="143"/>
      <c r="CF116" s="143"/>
      <c r="CG116" s="143"/>
      <c r="CH116" s="143"/>
      <c r="CI116" s="143"/>
      <c r="CJ116" s="143"/>
      <c r="CK116" s="143"/>
      <c r="CL116" s="143"/>
      <c r="CM116" s="143"/>
      <c r="CN116" s="143"/>
      <c r="CO116" s="143"/>
      <c r="CP116" s="143"/>
      <c r="CQ116" s="143"/>
      <c r="CR116" s="143"/>
      <c r="CS116" s="143"/>
      <c r="CT116" s="143"/>
      <c r="CU116" s="143"/>
      <c r="CV116" s="143"/>
      <c r="CW116" s="143"/>
      <c r="CX116" s="143"/>
      <c r="CY116" s="143"/>
      <c r="CZ116" s="143"/>
      <c r="DA116" s="143"/>
      <c r="DB116" s="143"/>
      <c r="DC116" s="143"/>
      <c r="DD116" s="143"/>
      <c r="DE116" s="143"/>
      <c r="DF116" s="143"/>
      <c r="DG116" s="143"/>
      <c r="DH116" s="143"/>
      <c r="DI116" s="143"/>
      <c r="DJ116" s="143"/>
      <c r="DK116" s="143"/>
      <c r="DL116" s="143"/>
      <c r="DM116" s="143"/>
    </row>
    <row r="117" spans="1:117" s="142" customFormat="1" ht="19.5" hidden="1" customHeight="1" x14ac:dyDescent="0.25">
      <c r="A117" s="1"/>
      <c r="B117" s="5"/>
      <c r="C117" s="558" t="s">
        <v>24</v>
      </c>
      <c r="D117" s="559"/>
      <c r="E117" s="559"/>
      <c r="F117" s="559"/>
      <c r="G117" s="559"/>
      <c r="H117" s="559"/>
      <c r="I117" s="559"/>
      <c r="J117" s="559"/>
      <c r="K117" s="559"/>
      <c r="L117" s="559"/>
      <c r="M117" s="559"/>
      <c r="N117" s="559"/>
      <c r="O117" s="559"/>
      <c r="P117" s="559"/>
      <c r="Q117" s="559"/>
      <c r="R117" s="559"/>
      <c r="S117" s="560"/>
      <c r="T117" s="561"/>
      <c r="U117" s="562"/>
      <c r="V117" s="562"/>
      <c r="W117" s="562"/>
      <c r="X117" s="562"/>
      <c r="Y117" s="562"/>
      <c r="Z117" s="562"/>
      <c r="AA117" s="562"/>
      <c r="AB117" s="562"/>
      <c r="AC117" s="562"/>
      <c r="AD117" s="562"/>
      <c r="AE117" s="562"/>
      <c r="AF117" s="562"/>
      <c r="AG117" s="562"/>
      <c r="AH117" s="562"/>
      <c r="AI117" s="562"/>
      <c r="AJ117" s="562"/>
      <c r="AK117" s="562"/>
      <c r="AL117" s="562"/>
      <c r="AM117" s="562"/>
      <c r="AN117" s="562"/>
      <c r="AO117" s="562"/>
      <c r="AP117" s="562"/>
      <c r="AQ117" s="562"/>
      <c r="AR117" s="562"/>
      <c r="AS117" s="562"/>
      <c r="AT117" s="562"/>
      <c r="AU117" s="562"/>
      <c r="AV117" s="562"/>
      <c r="AW117" s="562"/>
      <c r="AX117" s="562"/>
      <c r="AY117" s="562"/>
      <c r="AZ117" s="562"/>
      <c r="BA117" s="562"/>
      <c r="BB117" s="562"/>
      <c r="BC117" s="562"/>
      <c r="BD117" s="562"/>
      <c r="BE117" s="563"/>
      <c r="BF117" s="5"/>
      <c r="BG117" s="26"/>
      <c r="BH117" s="26"/>
      <c r="BI117" s="25"/>
      <c r="BJ117" s="1"/>
      <c r="BK117" s="1"/>
      <c r="BL117" s="143"/>
      <c r="BM117" s="143"/>
      <c r="BN117" s="143"/>
      <c r="BO117" s="143"/>
      <c r="BP117" s="143"/>
      <c r="BQ117" s="143"/>
      <c r="BR117" s="143"/>
      <c r="BS117" s="143"/>
      <c r="BT117" s="143"/>
      <c r="BU117" s="143"/>
      <c r="BV117" s="143"/>
      <c r="BW117" s="143"/>
      <c r="BX117" s="143"/>
      <c r="BY117" s="143"/>
      <c r="BZ117" s="143"/>
      <c r="CA117" s="143"/>
      <c r="CB117" s="143"/>
      <c r="CC117" s="143"/>
      <c r="CD117" s="143"/>
      <c r="CE117" s="143"/>
      <c r="CF117" s="143"/>
      <c r="CG117" s="143"/>
      <c r="CH117" s="143"/>
      <c r="CI117" s="143"/>
      <c r="CJ117" s="143"/>
      <c r="CK117" s="143"/>
      <c r="CL117" s="143"/>
      <c r="CM117" s="143"/>
      <c r="CN117" s="143"/>
      <c r="CO117" s="143"/>
      <c r="CP117" s="143"/>
      <c r="CQ117" s="143"/>
      <c r="CR117" s="143"/>
      <c r="CS117" s="143"/>
      <c r="CT117" s="143"/>
      <c r="CU117" s="143"/>
      <c r="CV117" s="143"/>
      <c r="CW117" s="143"/>
      <c r="CX117" s="143"/>
      <c r="CY117" s="143"/>
      <c r="CZ117" s="143"/>
      <c r="DA117" s="143"/>
      <c r="DB117" s="143"/>
      <c r="DC117" s="143"/>
      <c r="DD117" s="143"/>
      <c r="DE117" s="143"/>
      <c r="DF117" s="143"/>
      <c r="DG117" s="143"/>
      <c r="DH117" s="143"/>
      <c r="DI117" s="143"/>
      <c r="DJ117" s="143"/>
      <c r="DK117" s="143"/>
      <c r="DL117" s="143"/>
      <c r="DM117" s="143"/>
    </row>
    <row r="118" spans="1:117" s="142" customFormat="1" ht="19.5" hidden="1" customHeight="1" x14ac:dyDescent="0.25">
      <c r="A118" s="1"/>
      <c r="B118" s="5"/>
      <c r="C118" s="575" t="s">
        <v>25</v>
      </c>
      <c r="D118" s="576"/>
      <c r="E118" s="576"/>
      <c r="F118" s="576"/>
      <c r="G118" s="576"/>
      <c r="H118" s="576"/>
      <c r="I118" s="576"/>
      <c r="J118" s="576"/>
      <c r="K118" s="576"/>
      <c r="L118" s="576"/>
      <c r="M118" s="576"/>
      <c r="N118" s="576"/>
      <c r="O118" s="576"/>
      <c r="P118" s="576"/>
      <c r="Q118" s="576"/>
      <c r="R118" s="576"/>
      <c r="S118" s="577"/>
      <c r="T118" s="561"/>
      <c r="U118" s="562"/>
      <c r="V118" s="562"/>
      <c r="W118" s="562"/>
      <c r="X118" s="562"/>
      <c r="Y118" s="562"/>
      <c r="Z118" s="562"/>
      <c r="AA118" s="562"/>
      <c r="AB118" s="562"/>
      <c r="AC118" s="562"/>
      <c r="AD118" s="562"/>
      <c r="AE118" s="562"/>
      <c r="AF118" s="562"/>
      <c r="AG118" s="562"/>
      <c r="AH118" s="562"/>
      <c r="AI118" s="562"/>
      <c r="AJ118" s="562"/>
      <c r="AK118" s="562"/>
      <c r="AL118" s="562"/>
      <c r="AM118" s="562"/>
      <c r="AN118" s="562"/>
      <c r="AO118" s="562"/>
      <c r="AP118" s="562"/>
      <c r="AQ118" s="562"/>
      <c r="AR118" s="562"/>
      <c r="AS118" s="562"/>
      <c r="AT118" s="562"/>
      <c r="AU118" s="562"/>
      <c r="AV118" s="562"/>
      <c r="AW118" s="562"/>
      <c r="AX118" s="562"/>
      <c r="AY118" s="562"/>
      <c r="AZ118" s="562"/>
      <c r="BA118" s="562"/>
      <c r="BB118" s="562"/>
      <c r="BC118" s="562"/>
      <c r="BD118" s="562"/>
      <c r="BE118" s="563"/>
      <c r="BF118" s="5"/>
      <c r="BG118" s="26"/>
      <c r="BH118" s="26"/>
      <c r="BI118" s="25"/>
      <c r="BJ118" s="1"/>
      <c r="BK118" s="1"/>
      <c r="BL118" s="143"/>
      <c r="BM118" s="143"/>
      <c r="BN118" s="143"/>
      <c r="BO118" s="143"/>
      <c r="BP118" s="143"/>
      <c r="BQ118" s="143"/>
      <c r="BR118" s="143"/>
      <c r="BS118" s="143"/>
      <c r="BT118" s="143"/>
      <c r="BU118" s="143"/>
      <c r="BV118" s="143"/>
      <c r="BW118" s="143"/>
      <c r="BX118" s="143"/>
      <c r="BY118" s="143"/>
      <c r="BZ118" s="143"/>
      <c r="CA118" s="143"/>
      <c r="CB118" s="143"/>
      <c r="CC118" s="143"/>
      <c r="CD118" s="143"/>
      <c r="CE118" s="143"/>
      <c r="CF118" s="143"/>
      <c r="CG118" s="143"/>
      <c r="CH118" s="143"/>
      <c r="CI118" s="143"/>
      <c r="CJ118" s="143"/>
      <c r="CK118" s="143"/>
      <c r="CL118" s="143"/>
      <c r="CM118" s="143"/>
      <c r="CN118" s="143"/>
      <c r="CO118" s="143"/>
      <c r="CP118" s="143"/>
      <c r="CQ118" s="143"/>
      <c r="CR118" s="143"/>
      <c r="CS118" s="143"/>
      <c r="CT118" s="143"/>
      <c r="CU118" s="143"/>
      <c r="CV118" s="143"/>
      <c r="CW118" s="143"/>
      <c r="CX118" s="143"/>
      <c r="CY118" s="143"/>
      <c r="CZ118" s="143"/>
      <c r="DA118" s="143"/>
      <c r="DB118" s="143"/>
      <c r="DC118" s="143"/>
      <c r="DD118" s="143"/>
      <c r="DE118" s="143"/>
      <c r="DF118" s="143"/>
      <c r="DG118" s="143"/>
      <c r="DH118" s="143"/>
      <c r="DI118" s="143"/>
      <c r="DJ118" s="143"/>
      <c r="DK118" s="143"/>
      <c r="DL118" s="143"/>
      <c r="DM118" s="143"/>
    </row>
    <row r="119" spans="1:117" s="226" customFormat="1" ht="35.25" customHeight="1" x14ac:dyDescent="0.25">
      <c r="A119" s="7"/>
      <c r="B119" s="10"/>
      <c r="C119" s="402" t="s">
        <v>57</v>
      </c>
      <c r="D119" s="402"/>
      <c r="E119" s="402"/>
      <c r="F119" s="402"/>
      <c r="G119" s="402"/>
      <c r="H119" s="402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2"/>
      <c r="V119" s="402"/>
      <c r="W119" s="402"/>
      <c r="X119" s="402"/>
      <c r="Y119" s="402"/>
      <c r="Z119" s="402"/>
      <c r="AA119" s="402"/>
      <c r="AB119" s="402"/>
      <c r="AC119" s="402"/>
      <c r="AD119" s="402"/>
      <c r="AE119" s="402"/>
      <c r="AF119" s="402"/>
      <c r="AG119" s="402"/>
      <c r="AH119" s="402"/>
      <c r="AI119" s="402"/>
      <c r="AJ119" s="402"/>
      <c r="AK119" s="402"/>
      <c r="AL119" s="402"/>
      <c r="AM119" s="402"/>
      <c r="AN119" s="402"/>
      <c r="AO119" s="402"/>
      <c r="AP119" s="402"/>
      <c r="AQ119" s="402"/>
      <c r="AR119" s="402"/>
      <c r="AS119" s="402"/>
      <c r="AT119" s="402"/>
      <c r="AU119" s="402"/>
      <c r="AV119" s="402"/>
      <c r="AW119" s="402"/>
      <c r="AX119" s="402"/>
      <c r="AY119" s="402"/>
      <c r="AZ119" s="402"/>
      <c r="BA119" s="402"/>
      <c r="BB119" s="402"/>
      <c r="BC119" s="402"/>
      <c r="BD119" s="402"/>
      <c r="BE119" s="402"/>
      <c r="BF119" s="8"/>
      <c r="BG119" s="23"/>
      <c r="BH119" s="23"/>
      <c r="BI119" s="7"/>
      <c r="BJ119" s="7"/>
      <c r="BK119" s="7"/>
      <c r="BL119" s="225"/>
      <c r="BM119" s="225"/>
      <c r="BN119" s="225"/>
      <c r="BO119" s="225"/>
      <c r="BP119" s="225"/>
      <c r="BQ119" s="225"/>
      <c r="BR119" s="225"/>
      <c r="BS119" s="225"/>
      <c r="BT119" s="225"/>
      <c r="BU119" s="225"/>
      <c r="BV119" s="225"/>
      <c r="BW119" s="225"/>
      <c r="BX119" s="225"/>
      <c r="BY119" s="225"/>
      <c r="BZ119" s="225"/>
      <c r="CA119" s="225"/>
      <c r="CB119" s="225"/>
      <c r="CC119" s="225"/>
      <c r="CD119" s="225"/>
      <c r="CE119" s="225"/>
      <c r="CF119" s="225"/>
      <c r="CG119" s="225"/>
      <c r="CH119" s="225"/>
      <c r="CI119" s="225"/>
      <c r="CJ119" s="225"/>
      <c r="CK119" s="225"/>
      <c r="CL119" s="225"/>
      <c r="CM119" s="225"/>
      <c r="CN119" s="225"/>
      <c r="CO119" s="225"/>
      <c r="CP119" s="225"/>
      <c r="CQ119" s="225"/>
      <c r="CR119" s="225"/>
      <c r="CS119" s="225"/>
      <c r="CT119" s="225"/>
      <c r="CU119" s="225"/>
      <c r="CV119" s="225"/>
      <c r="CW119" s="225"/>
      <c r="CX119" s="225"/>
      <c r="CY119" s="225"/>
      <c r="CZ119" s="225"/>
      <c r="DA119" s="225"/>
      <c r="DB119" s="225"/>
      <c r="DC119" s="225"/>
      <c r="DD119" s="225"/>
      <c r="DE119" s="225"/>
      <c r="DF119" s="225"/>
      <c r="DG119" s="225"/>
      <c r="DH119" s="225"/>
      <c r="DI119" s="225"/>
      <c r="DJ119" s="225"/>
      <c r="DK119" s="225"/>
      <c r="DL119" s="225"/>
      <c r="DM119" s="225"/>
    </row>
    <row r="120" spans="1:117" s="142" customFormat="1" ht="20.45" customHeight="1" x14ac:dyDescent="0.25">
      <c r="A120" s="1"/>
      <c r="B120" s="9"/>
      <c r="C120" s="582" t="s">
        <v>58</v>
      </c>
      <c r="D120" s="582"/>
      <c r="E120" s="582"/>
      <c r="F120" s="582"/>
      <c r="G120" s="582"/>
      <c r="H120" s="582"/>
      <c r="I120" s="582"/>
      <c r="J120" s="582"/>
      <c r="K120" s="582"/>
      <c r="L120" s="582"/>
      <c r="M120" s="582"/>
      <c r="N120" s="582"/>
      <c r="O120" s="582"/>
      <c r="P120" s="582"/>
      <c r="Q120" s="582"/>
      <c r="R120" s="582"/>
      <c r="S120" s="582"/>
      <c r="T120" s="582"/>
      <c r="U120" s="582"/>
      <c r="V120" s="582"/>
      <c r="W120" s="582"/>
      <c r="X120" s="582"/>
      <c r="Y120" s="582"/>
      <c r="Z120" s="582"/>
      <c r="AA120" s="582"/>
      <c r="AB120" s="582"/>
      <c r="AC120" s="582"/>
      <c r="AD120" s="582"/>
      <c r="AE120" s="582"/>
      <c r="AF120" s="582"/>
      <c r="AG120" s="582"/>
      <c r="AH120" s="582"/>
      <c r="AI120" s="582"/>
      <c r="AJ120" s="582"/>
      <c r="AK120" s="582"/>
      <c r="AL120" s="582"/>
      <c r="AM120" s="582"/>
      <c r="AN120" s="582"/>
      <c r="AO120" s="582"/>
      <c r="AP120" s="582"/>
      <c r="AQ120" s="582"/>
      <c r="AR120" s="582"/>
      <c r="AS120" s="582"/>
      <c r="AT120" s="582"/>
      <c r="AU120" s="582"/>
      <c r="AV120" s="582"/>
      <c r="AW120" s="582"/>
      <c r="AX120" s="582"/>
      <c r="AY120" s="582"/>
      <c r="AZ120" s="582"/>
      <c r="BA120" s="582"/>
      <c r="BB120" s="582"/>
      <c r="BC120" s="582"/>
      <c r="BD120" s="582"/>
      <c r="BE120" s="582"/>
      <c r="BF120" s="5"/>
      <c r="BG120" s="22"/>
      <c r="BH120" s="22"/>
      <c r="BI120" s="1"/>
      <c r="BJ120" s="1"/>
      <c r="BK120" s="1"/>
    </row>
    <row r="121" spans="1:117" s="234" customFormat="1" ht="85.5" hidden="1" customHeight="1" x14ac:dyDescent="0.25">
      <c r="A121" s="153"/>
      <c r="B121" s="152"/>
      <c r="C121" s="858" t="s">
        <v>279</v>
      </c>
      <c r="D121" s="859"/>
      <c r="E121" s="859"/>
      <c r="F121" s="859"/>
      <c r="G121" s="859"/>
      <c r="H121" s="859"/>
      <c r="I121" s="859"/>
      <c r="J121" s="859"/>
      <c r="K121" s="859"/>
      <c r="L121" s="859"/>
      <c r="M121" s="859"/>
      <c r="N121" s="859"/>
      <c r="O121" s="859"/>
      <c r="P121" s="859"/>
      <c r="Q121" s="859"/>
      <c r="R121" s="859"/>
      <c r="S121" s="859"/>
      <c r="T121" s="859"/>
      <c r="U121" s="859"/>
      <c r="V121" s="859"/>
      <c r="W121" s="859"/>
      <c r="X121" s="859"/>
      <c r="Y121" s="859"/>
      <c r="Z121" s="859"/>
      <c r="AA121" s="859"/>
      <c r="AB121" s="859"/>
      <c r="AC121" s="859"/>
      <c r="AD121" s="859"/>
      <c r="AE121" s="859"/>
      <c r="AF121" s="859"/>
      <c r="AG121" s="859"/>
      <c r="AH121" s="859"/>
      <c r="AI121" s="859"/>
      <c r="AJ121" s="859"/>
      <c r="AK121" s="859"/>
      <c r="AL121" s="859"/>
      <c r="AM121" s="859"/>
      <c r="AN121" s="859"/>
      <c r="AO121" s="859"/>
      <c r="AP121" s="859"/>
      <c r="AQ121" s="859"/>
      <c r="AR121" s="859"/>
      <c r="AS121" s="859"/>
      <c r="AT121" s="859"/>
      <c r="AU121" s="859"/>
      <c r="AV121" s="859"/>
      <c r="AW121" s="859"/>
      <c r="AX121" s="859"/>
      <c r="AY121" s="859"/>
      <c r="AZ121" s="859"/>
      <c r="BA121" s="859"/>
      <c r="BB121" s="859"/>
      <c r="BC121" s="859"/>
      <c r="BD121" s="859"/>
      <c r="BE121" s="859"/>
      <c r="BF121" s="152"/>
      <c r="BG121" s="22"/>
      <c r="BH121" s="22"/>
      <c r="BI121" s="25"/>
      <c r="BJ121" s="153"/>
      <c r="BK121" s="153"/>
      <c r="BL121" s="233"/>
      <c r="BM121" s="233"/>
      <c r="BN121" s="233"/>
      <c r="BO121" s="233"/>
      <c r="BP121" s="233"/>
      <c r="BQ121" s="233"/>
      <c r="BR121" s="233"/>
      <c r="BS121" s="233"/>
      <c r="BT121" s="233"/>
      <c r="BU121" s="233"/>
      <c r="BV121" s="233"/>
      <c r="BW121" s="233"/>
      <c r="BX121" s="233"/>
      <c r="BY121" s="233"/>
      <c r="BZ121" s="233"/>
      <c r="CA121" s="233"/>
      <c r="CB121" s="233"/>
      <c r="CC121" s="233"/>
      <c r="CD121" s="233"/>
      <c r="CE121" s="233"/>
      <c r="CF121" s="233"/>
      <c r="CG121" s="233"/>
      <c r="CH121" s="233"/>
      <c r="CI121" s="233"/>
      <c r="CJ121" s="233"/>
      <c r="CK121" s="233"/>
      <c r="CL121" s="233"/>
      <c r="CM121" s="233"/>
      <c r="CN121" s="233"/>
      <c r="CO121" s="233"/>
      <c r="CP121" s="233"/>
      <c r="CQ121" s="233"/>
      <c r="CR121" s="233"/>
      <c r="CS121" s="233"/>
      <c r="CT121" s="233"/>
      <c r="CU121" s="233"/>
      <c r="CV121" s="233"/>
      <c r="CW121" s="233"/>
      <c r="CX121" s="233"/>
      <c r="CY121" s="233"/>
      <c r="CZ121" s="233"/>
      <c r="DA121" s="233"/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</row>
    <row r="122" spans="1:117" s="142" customFormat="1" ht="16.5" customHeight="1" x14ac:dyDescent="0.2">
      <c r="A122" s="1"/>
      <c r="B122" s="5"/>
      <c r="C122" s="558" t="s">
        <v>108</v>
      </c>
      <c r="D122" s="559"/>
      <c r="E122" s="559"/>
      <c r="F122" s="559"/>
      <c r="G122" s="559"/>
      <c r="H122" s="559"/>
      <c r="I122" s="559"/>
      <c r="J122" s="559"/>
      <c r="K122" s="559"/>
      <c r="L122" s="559"/>
      <c r="M122" s="559"/>
      <c r="N122" s="559"/>
      <c r="O122" s="559"/>
      <c r="P122" s="559"/>
      <c r="Q122" s="559"/>
      <c r="R122" s="559"/>
      <c r="S122" s="559"/>
      <c r="T122" s="559"/>
      <c r="U122" s="559"/>
      <c r="V122" s="559"/>
      <c r="W122" s="559"/>
      <c r="X122" s="559"/>
      <c r="Y122" s="559"/>
      <c r="Z122" s="559"/>
      <c r="AA122" s="559"/>
      <c r="AB122" s="559"/>
      <c r="AC122" s="559"/>
      <c r="AD122" s="559"/>
      <c r="AE122" s="559"/>
      <c r="AF122" s="559"/>
      <c r="AG122" s="559"/>
      <c r="AH122" s="559"/>
      <c r="AI122" s="559"/>
      <c r="AJ122" s="559"/>
      <c r="AK122" s="559"/>
      <c r="AL122" s="559"/>
      <c r="AM122" s="559"/>
      <c r="AN122" s="559"/>
      <c r="AO122" s="559"/>
      <c r="AP122" s="559"/>
      <c r="AQ122" s="559"/>
      <c r="AR122" s="559"/>
      <c r="AS122" s="559"/>
      <c r="AT122" s="559"/>
      <c r="AU122" s="559"/>
      <c r="AV122" s="559"/>
      <c r="AW122" s="559"/>
      <c r="AX122" s="559"/>
      <c r="AY122" s="559"/>
      <c r="AZ122" s="559"/>
      <c r="BA122" s="559"/>
      <c r="BB122" s="559"/>
      <c r="BC122" s="559"/>
      <c r="BD122" s="559"/>
      <c r="BE122" s="560"/>
      <c r="BF122" s="5"/>
      <c r="BG122" s="22"/>
      <c r="BH122" s="22"/>
      <c r="BI122" s="164"/>
      <c r="BJ122" s="1"/>
      <c r="BK122" s="1"/>
      <c r="BL122" s="143"/>
      <c r="BM122" s="143"/>
      <c r="BN122" s="143"/>
      <c r="BO122" s="143"/>
      <c r="BP122" s="143"/>
      <c r="BQ122" s="143"/>
      <c r="BR122" s="143"/>
      <c r="BS122" s="143"/>
      <c r="BT122" s="143"/>
      <c r="BU122" s="143"/>
      <c r="BV122" s="143"/>
      <c r="BW122" s="143"/>
      <c r="BX122" s="143"/>
      <c r="BY122" s="143"/>
      <c r="BZ122" s="143"/>
      <c r="CA122" s="143"/>
      <c r="CB122" s="143"/>
      <c r="CC122" s="143"/>
      <c r="CD122" s="143"/>
      <c r="CE122" s="143"/>
      <c r="CF122" s="143"/>
      <c r="CG122" s="143"/>
      <c r="CH122" s="143"/>
      <c r="CI122" s="143"/>
      <c r="CJ122" s="143"/>
      <c r="CK122" s="143"/>
      <c r="CL122" s="143"/>
      <c r="CM122" s="143"/>
      <c r="CN122" s="143"/>
      <c r="CO122" s="143"/>
      <c r="CP122" s="143"/>
      <c r="CQ122" s="143"/>
      <c r="CR122" s="143"/>
      <c r="CS122" s="143"/>
      <c r="CT122" s="143"/>
      <c r="CU122" s="143"/>
      <c r="CV122" s="143"/>
      <c r="CW122" s="143"/>
      <c r="CX122" s="143"/>
      <c r="CY122" s="143"/>
      <c r="CZ122" s="143"/>
      <c r="DA122" s="143"/>
      <c r="DB122" s="143"/>
      <c r="DC122" s="143"/>
      <c r="DD122" s="143"/>
      <c r="DE122" s="143"/>
      <c r="DF122" s="143"/>
      <c r="DG122" s="143"/>
      <c r="DH122" s="143"/>
      <c r="DI122" s="143"/>
      <c r="DJ122" s="143"/>
      <c r="DK122" s="143"/>
      <c r="DL122" s="143"/>
      <c r="DM122" s="143"/>
    </row>
    <row r="123" spans="1:117" s="142" customFormat="1" ht="16.5" customHeight="1" x14ac:dyDescent="0.2">
      <c r="A123" s="1"/>
      <c r="B123" s="5"/>
      <c r="C123" s="339" t="s">
        <v>110</v>
      </c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7"/>
      <c r="O123" s="377"/>
      <c r="P123" s="377"/>
      <c r="Q123" s="377"/>
      <c r="R123" s="377"/>
      <c r="S123" s="377"/>
      <c r="T123" s="377"/>
      <c r="U123" s="377"/>
      <c r="V123" s="377"/>
      <c r="W123" s="377"/>
      <c r="X123" s="377"/>
      <c r="Y123" s="377"/>
      <c r="Z123" s="377"/>
      <c r="AA123" s="377"/>
      <c r="AB123" s="377"/>
      <c r="AC123" s="378"/>
      <c r="AD123" s="863" t="s">
        <v>1597</v>
      </c>
      <c r="AE123" s="864"/>
      <c r="AF123" s="864"/>
      <c r="AG123" s="864"/>
      <c r="AH123" s="864"/>
      <c r="AI123" s="864"/>
      <c r="AJ123" s="864"/>
      <c r="AK123" s="864"/>
      <c r="AL123" s="864"/>
      <c r="AM123" s="864"/>
      <c r="AN123" s="864"/>
      <c r="AO123" s="864"/>
      <c r="AP123" s="864"/>
      <c r="AQ123" s="864"/>
      <c r="AR123" s="864"/>
      <c r="AS123" s="864"/>
      <c r="AT123" s="864"/>
      <c r="AU123" s="864"/>
      <c r="AV123" s="864"/>
      <c r="AW123" s="864"/>
      <c r="AX123" s="864"/>
      <c r="AY123" s="864"/>
      <c r="AZ123" s="864"/>
      <c r="BA123" s="864"/>
      <c r="BB123" s="864"/>
      <c r="BC123" s="864"/>
      <c r="BD123" s="864"/>
      <c r="BE123" s="865"/>
      <c r="BF123" s="5"/>
      <c r="BG123" s="22"/>
      <c r="BH123" s="22"/>
      <c r="BI123" s="164"/>
      <c r="BJ123" s="1"/>
      <c r="BK123" s="1"/>
      <c r="BL123" s="143"/>
      <c r="BM123" s="143"/>
      <c r="BN123" s="143"/>
      <c r="BO123" s="143"/>
      <c r="BP123" s="143"/>
      <c r="BQ123" s="143"/>
      <c r="BR123" s="143"/>
      <c r="BS123" s="143"/>
      <c r="BT123" s="143"/>
      <c r="BU123" s="143"/>
      <c r="BV123" s="143"/>
      <c r="BW123" s="143"/>
      <c r="BX123" s="143"/>
      <c r="BY123" s="143"/>
      <c r="BZ123" s="143"/>
      <c r="CA123" s="143"/>
      <c r="CB123" s="143"/>
      <c r="CC123" s="143"/>
      <c r="CD123" s="143"/>
      <c r="CE123" s="143"/>
      <c r="CF123" s="143"/>
      <c r="CG123" s="143"/>
      <c r="CH123" s="143"/>
      <c r="CI123" s="143"/>
      <c r="CJ123" s="143"/>
      <c r="CK123" s="143"/>
      <c r="CL123" s="143"/>
      <c r="CM123" s="143"/>
      <c r="CN123" s="143"/>
      <c r="CO123" s="143"/>
      <c r="CP123" s="143"/>
      <c r="CQ123" s="143"/>
      <c r="CR123" s="143"/>
      <c r="CS123" s="143"/>
      <c r="CT123" s="143"/>
      <c r="CU123" s="143"/>
      <c r="CV123" s="143"/>
      <c r="CW123" s="143"/>
      <c r="CX123" s="143"/>
      <c r="CY123" s="143"/>
      <c r="CZ123" s="143"/>
      <c r="DA123" s="143"/>
      <c r="DB123" s="143"/>
      <c r="DC123" s="143"/>
      <c r="DD123" s="143"/>
      <c r="DE123" s="143"/>
      <c r="DF123" s="143"/>
      <c r="DG123" s="143"/>
      <c r="DH123" s="143"/>
      <c r="DI123" s="143"/>
      <c r="DJ123" s="143"/>
      <c r="DK123" s="143"/>
      <c r="DL123" s="143"/>
      <c r="DM123" s="143"/>
    </row>
    <row r="124" spans="1:117" s="142" customFormat="1" ht="16.5" customHeight="1" x14ac:dyDescent="0.25">
      <c r="A124" s="1"/>
      <c r="B124" s="5"/>
      <c r="C124" s="339" t="s">
        <v>111</v>
      </c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7"/>
      <c r="P124" s="377"/>
      <c r="Q124" s="377"/>
      <c r="R124" s="377"/>
      <c r="S124" s="377"/>
      <c r="T124" s="377"/>
      <c r="U124" s="377"/>
      <c r="V124" s="377"/>
      <c r="W124" s="377"/>
      <c r="X124" s="377"/>
      <c r="Y124" s="377"/>
      <c r="Z124" s="377"/>
      <c r="AA124" s="377"/>
      <c r="AB124" s="377"/>
      <c r="AC124" s="378"/>
      <c r="AD124" s="863" t="s">
        <v>1598</v>
      </c>
      <c r="AE124" s="864"/>
      <c r="AF124" s="864"/>
      <c r="AG124" s="864"/>
      <c r="AH124" s="864"/>
      <c r="AI124" s="864"/>
      <c r="AJ124" s="864"/>
      <c r="AK124" s="864"/>
      <c r="AL124" s="864"/>
      <c r="AM124" s="864"/>
      <c r="AN124" s="864"/>
      <c r="AO124" s="864"/>
      <c r="AP124" s="864"/>
      <c r="AQ124" s="864"/>
      <c r="AR124" s="864"/>
      <c r="AS124" s="864"/>
      <c r="AT124" s="864"/>
      <c r="AU124" s="864"/>
      <c r="AV124" s="864"/>
      <c r="AW124" s="864"/>
      <c r="AX124" s="864"/>
      <c r="AY124" s="864"/>
      <c r="AZ124" s="864"/>
      <c r="BA124" s="864"/>
      <c r="BB124" s="864"/>
      <c r="BC124" s="864"/>
      <c r="BD124" s="864"/>
      <c r="BE124" s="865"/>
      <c r="BF124" s="5"/>
      <c r="BG124" s="22"/>
      <c r="BH124" s="22"/>
      <c r="BI124" s="25"/>
      <c r="BJ124" s="1"/>
      <c r="BK124" s="1"/>
      <c r="BL124" s="143"/>
      <c r="BM124" s="143"/>
      <c r="BN124" s="143"/>
      <c r="BO124" s="143"/>
      <c r="BP124" s="143"/>
      <c r="BQ124" s="143"/>
      <c r="BR124" s="143"/>
      <c r="BS124" s="143"/>
      <c r="BT124" s="143"/>
      <c r="BU124" s="143"/>
      <c r="BV124" s="143"/>
      <c r="BW124" s="143"/>
      <c r="BX124" s="143"/>
      <c r="BY124" s="143"/>
      <c r="BZ124" s="143"/>
      <c r="CA124" s="143"/>
      <c r="CB124" s="143"/>
      <c r="CC124" s="143"/>
      <c r="CD124" s="143"/>
      <c r="CE124" s="143"/>
      <c r="CF124" s="143"/>
      <c r="CG124" s="143"/>
      <c r="CH124" s="143"/>
      <c r="CI124" s="143"/>
      <c r="CJ124" s="143"/>
      <c r="CK124" s="143"/>
      <c r="CL124" s="143"/>
      <c r="CM124" s="143"/>
      <c r="CN124" s="143"/>
      <c r="CO124" s="143"/>
      <c r="CP124" s="143"/>
      <c r="CQ124" s="143"/>
      <c r="CR124" s="143"/>
      <c r="CS124" s="143"/>
      <c r="CT124" s="143"/>
      <c r="CU124" s="143"/>
      <c r="CV124" s="143"/>
      <c r="CW124" s="143"/>
      <c r="CX124" s="143"/>
      <c r="CY124" s="143"/>
      <c r="CZ124" s="143"/>
      <c r="DA124" s="143"/>
      <c r="DB124" s="143"/>
      <c r="DC124" s="143"/>
      <c r="DD124" s="143"/>
      <c r="DE124" s="143"/>
      <c r="DF124" s="143"/>
      <c r="DG124" s="143"/>
      <c r="DH124" s="143"/>
      <c r="DI124" s="143"/>
      <c r="DJ124" s="143"/>
      <c r="DK124" s="143"/>
      <c r="DL124" s="143"/>
      <c r="DM124" s="143"/>
    </row>
    <row r="125" spans="1:117" s="142" customFormat="1" x14ac:dyDescent="0.2">
      <c r="A125" s="1"/>
      <c r="B125" s="5"/>
      <c r="C125" s="558" t="s">
        <v>109</v>
      </c>
      <c r="D125" s="559"/>
      <c r="E125" s="559"/>
      <c r="F125" s="559"/>
      <c r="G125" s="559"/>
      <c r="H125" s="559"/>
      <c r="I125" s="559"/>
      <c r="J125" s="559"/>
      <c r="K125" s="559"/>
      <c r="L125" s="559"/>
      <c r="M125" s="559"/>
      <c r="N125" s="559"/>
      <c r="O125" s="559"/>
      <c r="P125" s="559"/>
      <c r="Q125" s="559"/>
      <c r="R125" s="559"/>
      <c r="S125" s="559"/>
      <c r="T125" s="559"/>
      <c r="U125" s="559"/>
      <c r="V125" s="559"/>
      <c r="W125" s="559"/>
      <c r="X125" s="559"/>
      <c r="Y125" s="559"/>
      <c r="Z125" s="559"/>
      <c r="AA125" s="559"/>
      <c r="AB125" s="559"/>
      <c r="AC125" s="559"/>
      <c r="AD125" s="559"/>
      <c r="AE125" s="559"/>
      <c r="AF125" s="559"/>
      <c r="AG125" s="559"/>
      <c r="AH125" s="559"/>
      <c r="AI125" s="559"/>
      <c r="AJ125" s="559"/>
      <c r="AK125" s="559"/>
      <c r="AL125" s="559"/>
      <c r="AM125" s="559"/>
      <c r="AN125" s="559"/>
      <c r="AO125" s="559"/>
      <c r="AP125" s="559"/>
      <c r="AQ125" s="559"/>
      <c r="AR125" s="559"/>
      <c r="AS125" s="559"/>
      <c r="AT125" s="559"/>
      <c r="AU125" s="559"/>
      <c r="AV125" s="559"/>
      <c r="AW125" s="559"/>
      <c r="AX125" s="559"/>
      <c r="AY125" s="559"/>
      <c r="AZ125" s="559"/>
      <c r="BA125" s="559"/>
      <c r="BB125" s="559"/>
      <c r="BC125" s="559"/>
      <c r="BD125" s="559"/>
      <c r="BE125" s="560"/>
      <c r="BF125" s="5"/>
      <c r="BG125" s="22"/>
      <c r="BH125" s="22"/>
      <c r="BI125" s="164"/>
      <c r="BJ125" s="1"/>
      <c r="BK125" s="1"/>
      <c r="BL125" s="143"/>
      <c r="BM125" s="143"/>
      <c r="BN125" s="143"/>
      <c r="BO125" s="143"/>
      <c r="BP125" s="143"/>
      <c r="BQ125" s="143"/>
      <c r="BR125" s="143"/>
      <c r="BS125" s="143"/>
      <c r="BT125" s="143"/>
      <c r="BU125" s="143"/>
      <c r="BV125" s="143"/>
      <c r="BW125" s="143"/>
      <c r="BX125" s="143"/>
      <c r="BY125" s="143"/>
      <c r="BZ125" s="143"/>
      <c r="CA125" s="143"/>
      <c r="CB125" s="143"/>
      <c r="CC125" s="143"/>
      <c r="CD125" s="143"/>
      <c r="CE125" s="143"/>
      <c r="CF125" s="143"/>
      <c r="CG125" s="143"/>
      <c r="CH125" s="143"/>
      <c r="CI125" s="143"/>
      <c r="CJ125" s="143"/>
      <c r="CK125" s="143"/>
      <c r="CL125" s="143"/>
      <c r="CM125" s="143"/>
      <c r="CN125" s="143"/>
      <c r="CO125" s="143"/>
      <c r="CP125" s="143"/>
      <c r="CQ125" s="143"/>
      <c r="CR125" s="143"/>
      <c r="CS125" s="143"/>
      <c r="CT125" s="143"/>
      <c r="CU125" s="143"/>
      <c r="CV125" s="143"/>
      <c r="CW125" s="143"/>
      <c r="CX125" s="143"/>
      <c r="CY125" s="143"/>
      <c r="CZ125" s="143"/>
      <c r="DA125" s="143"/>
      <c r="DB125" s="143"/>
      <c r="DC125" s="143"/>
      <c r="DD125" s="143"/>
      <c r="DE125" s="143"/>
      <c r="DF125" s="143"/>
      <c r="DG125" s="143"/>
      <c r="DH125" s="143"/>
      <c r="DI125" s="143"/>
      <c r="DJ125" s="143"/>
      <c r="DK125" s="143"/>
      <c r="DL125" s="143"/>
      <c r="DM125" s="143"/>
    </row>
    <row r="126" spans="1:117" s="142" customFormat="1" ht="24.75" customHeight="1" x14ac:dyDescent="0.2">
      <c r="A126" s="1"/>
      <c r="B126" s="5"/>
      <c r="C126" s="332" t="s">
        <v>112</v>
      </c>
      <c r="D126" s="489"/>
      <c r="E126" s="489"/>
      <c r="F126" s="489"/>
      <c r="G126" s="489"/>
      <c r="H126" s="489"/>
      <c r="I126" s="489"/>
      <c r="J126" s="489"/>
      <c r="K126" s="489"/>
      <c r="L126" s="489"/>
      <c r="M126" s="489"/>
      <c r="N126" s="489"/>
      <c r="O126" s="469"/>
      <c r="P126" s="469"/>
      <c r="Q126" s="469"/>
      <c r="R126" s="469"/>
      <c r="S126" s="469"/>
      <c r="T126" s="469"/>
      <c r="U126" s="469"/>
      <c r="V126" s="469"/>
      <c r="W126" s="469"/>
      <c r="X126" s="469"/>
      <c r="Y126" s="469"/>
      <c r="Z126" s="469"/>
      <c r="AA126" s="469"/>
      <c r="AB126" s="469"/>
      <c r="AC126" s="469"/>
      <c r="AD126" s="866"/>
      <c r="AE126" s="867"/>
      <c r="AF126" s="867"/>
      <c r="AG126" s="867"/>
      <c r="AH126" s="867"/>
      <c r="AI126" s="867"/>
      <c r="AJ126" s="867"/>
      <c r="AK126" s="867"/>
      <c r="AL126" s="867"/>
      <c r="AM126" s="867"/>
      <c r="AN126" s="867"/>
      <c r="AO126" s="867"/>
      <c r="AP126" s="867"/>
      <c r="AQ126" s="867"/>
      <c r="AR126" s="867"/>
      <c r="AS126" s="867"/>
      <c r="AT126" s="867"/>
      <c r="AU126" s="867"/>
      <c r="AV126" s="867"/>
      <c r="AW126" s="867"/>
      <c r="AX126" s="867"/>
      <c r="AY126" s="867"/>
      <c r="AZ126" s="867"/>
      <c r="BA126" s="867"/>
      <c r="BB126" s="867"/>
      <c r="BC126" s="867"/>
      <c r="BD126" s="867"/>
      <c r="BE126" s="868"/>
      <c r="BF126" s="5"/>
      <c r="BG126" s="22"/>
      <c r="BH126" s="22"/>
      <c r="BI126" s="22"/>
      <c r="BJ126" s="1"/>
      <c r="BK126" s="1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143"/>
      <c r="CN126" s="143"/>
      <c r="CO126" s="143"/>
      <c r="CP126" s="143"/>
      <c r="CQ126" s="143"/>
      <c r="CR126" s="143"/>
      <c r="CS126" s="143"/>
      <c r="CT126" s="143"/>
      <c r="CU126" s="143"/>
      <c r="CV126" s="143"/>
      <c r="CW126" s="143"/>
      <c r="CX126" s="143"/>
      <c r="CY126" s="143"/>
      <c r="CZ126" s="143"/>
      <c r="DA126" s="143"/>
      <c r="DB126" s="143"/>
      <c r="DC126" s="143"/>
      <c r="DD126" s="143"/>
      <c r="DE126" s="143"/>
      <c r="DF126" s="143"/>
      <c r="DG126" s="143"/>
      <c r="DH126" s="143"/>
      <c r="DI126" s="143"/>
      <c r="DJ126" s="143"/>
      <c r="DK126" s="143"/>
      <c r="DL126" s="143"/>
      <c r="DM126" s="143"/>
    </row>
    <row r="127" spans="1:117" s="142" customFormat="1" ht="24.75" customHeight="1" x14ac:dyDescent="0.2">
      <c r="A127" s="1"/>
      <c r="B127" s="5"/>
      <c r="C127" s="332" t="s">
        <v>113</v>
      </c>
      <c r="D127" s="489"/>
      <c r="E127" s="489"/>
      <c r="F127" s="489"/>
      <c r="G127" s="489"/>
      <c r="H127" s="489"/>
      <c r="I127" s="489"/>
      <c r="J127" s="489"/>
      <c r="K127" s="489"/>
      <c r="L127" s="489"/>
      <c r="M127" s="489"/>
      <c r="N127" s="489"/>
      <c r="O127" s="469"/>
      <c r="P127" s="469"/>
      <c r="Q127" s="469"/>
      <c r="R127" s="469"/>
      <c r="S127" s="469"/>
      <c r="T127" s="469"/>
      <c r="U127" s="469"/>
      <c r="V127" s="469"/>
      <c r="W127" s="469"/>
      <c r="X127" s="469"/>
      <c r="Y127" s="469"/>
      <c r="Z127" s="469"/>
      <c r="AA127" s="469"/>
      <c r="AB127" s="469"/>
      <c r="AC127" s="469"/>
      <c r="AD127" s="866"/>
      <c r="AE127" s="867"/>
      <c r="AF127" s="867"/>
      <c r="AG127" s="867"/>
      <c r="AH127" s="867"/>
      <c r="AI127" s="867"/>
      <c r="AJ127" s="867"/>
      <c r="AK127" s="867"/>
      <c r="AL127" s="867"/>
      <c r="AM127" s="867"/>
      <c r="AN127" s="867"/>
      <c r="AO127" s="867"/>
      <c r="AP127" s="867"/>
      <c r="AQ127" s="867"/>
      <c r="AR127" s="867"/>
      <c r="AS127" s="867"/>
      <c r="AT127" s="867"/>
      <c r="AU127" s="867"/>
      <c r="AV127" s="867"/>
      <c r="AW127" s="867"/>
      <c r="AX127" s="867"/>
      <c r="AY127" s="867"/>
      <c r="AZ127" s="867"/>
      <c r="BA127" s="867"/>
      <c r="BB127" s="867"/>
      <c r="BC127" s="867"/>
      <c r="BD127" s="867"/>
      <c r="BE127" s="868"/>
      <c r="BF127" s="5"/>
      <c r="BG127" s="22"/>
      <c r="BH127" s="22"/>
      <c r="BI127" s="1"/>
      <c r="BJ127" s="1"/>
      <c r="BK127" s="1"/>
      <c r="BL127" s="143"/>
      <c r="BM127" s="143"/>
      <c r="BN127" s="143"/>
      <c r="BO127" s="143"/>
      <c r="BP127" s="143"/>
      <c r="BQ127" s="143"/>
      <c r="BR127" s="143"/>
      <c r="BS127" s="143"/>
      <c r="BT127" s="143"/>
      <c r="BU127" s="143"/>
      <c r="BV127" s="143"/>
      <c r="BW127" s="143"/>
      <c r="BX127" s="143"/>
      <c r="BY127" s="143"/>
      <c r="BZ127" s="143"/>
      <c r="CA127" s="143"/>
      <c r="CB127" s="143"/>
      <c r="CC127" s="143"/>
      <c r="CD127" s="143"/>
      <c r="CE127" s="143"/>
      <c r="CF127" s="143"/>
      <c r="CG127" s="143"/>
      <c r="CH127" s="143"/>
      <c r="CI127" s="143"/>
      <c r="CJ127" s="143"/>
      <c r="CK127" s="143"/>
      <c r="CL127" s="143"/>
      <c r="CM127" s="143"/>
      <c r="CN127" s="143"/>
      <c r="CO127" s="143"/>
      <c r="CP127" s="143"/>
      <c r="CQ127" s="143"/>
      <c r="CR127" s="143"/>
      <c r="CS127" s="143"/>
      <c r="CT127" s="143"/>
      <c r="CU127" s="143"/>
      <c r="CV127" s="143"/>
      <c r="CW127" s="143"/>
      <c r="CX127" s="143"/>
      <c r="CY127" s="143"/>
      <c r="CZ127" s="143"/>
      <c r="DA127" s="143"/>
      <c r="DB127" s="143"/>
      <c r="DC127" s="143"/>
      <c r="DD127" s="143"/>
      <c r="DE127" s="143"/>
      <c r="DF127" s="143"/>
      <c r="DG127" s="143"/>
      <c r="DH127" s="143"/>
      <c r="DI127" s="143"/>
      <c r="DJ127" s="143"/>
      <c r="DK127" s="143"/>
      <c r="DL127" s="143"/>
      <c r="DM127" s="143"/>
    </row>
    <row r="128" spans="1:117" s="142" customFormat="1" ht="21" customHeight="1" x14ac:dyDescent="0.25">
      <c r="A128" s="1"/>
      <c r="B128" s="9"/>
      <c r="C128" s="18" t="s">
        <v>59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5"/>
      <c r="BG128" s="22"/>
      <c r="BH128" s="22"/>
      <c r="BI128" s="1"/>
      <c r="BJ128" s="1"/>
      <c r="BK128" s="1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</row>
    <row r="129" spans="1:117" s="142" customFormat="1" ht="19.5" hidden="1" customHeight="1" x14ac:dyDescent="0.2">
      <c r="A129" s="1"/>
      <c r="B129" s="5"/>
      <c r="C129" s="339" t="s">
        <v>204</v>
      </c>
      <c r="D129" s="489"/>
      <c r="E129" s="489"/>
      <c r="F129" s="489"/>
      <c r="G129" s="489"/>
      <c r="H129" s="489"/>
      <c r="I129" s="489"/>
      <c r="J129" s="489"/>
      <c r="K129" s="489"/>
      <c r="L129" s="489"/>
      <c r="M129" s="489"/>
      <c r="N129" s="489"/>
      <c r="O129" s="469"/>
      <c r="P129" s="469"/>
      <c r="Q129" s="469"/>
      <c r="R129" s="469"/>
      <c r="S129" s="469"/>
      <c r="T129" s="469"/>
      <c r="U129" s="469"/>
      <c r="V129" s="469"/>
      <c r="W129" s="469"/>
      <c r="X129" s="469"/>
      <c r="Y129" s="469"/>
      <c r="Z129" s="469"/>
      <c r="AA129" s="469"/>
      <c r="AB129" s="469"/>
      <c r="AC129" s="470"/>
      <c r="AD129" s="860" t="s">
        <v>238</v>
      </c>
      <c r="AE129" s="861"/>
      <c r="AF129" s="861"/>
      <c r="AG129" s="861"/>
      <c r="AH129" s="861"/>
      <c r="AI129" s="861"/>
      <c r="AJ129" s="861"/>
      <c r="AK129" s="861"/>
      <c r="AL129" s="861"/>
      <c r="AM129" s="861"/>
      <c r="AN129" s="861"/>
      <c r="AO129" s="861"/>
      <c r="AP129" s="861"/>
      <c r="AQ129" s="861"/>
      <c r="AR129" s="861"/>
      <c r="AS129" s="861"/>
      <c r="AT129" s="861"/>
      <c r="AU129" s="861"/>
      <c r="AV129" s="861"/>
      <c r="AW129" s="861"/>
      <c r="AX129" s="861"/>
      <c r="AY129" s="861"/>
      <c r="AZ129" s="861"/>
      <c r="BA129" s="861"/>
      <c r="BB129" s="861"/>
      <c r="BC129" s="861"/>
      <c r="BD129" s="861"/>
      <c r="BE129" s="862"/>
      <c r="BF129" s="5"/>
      <c r="BG129" s="22"/>
      <c r="BH129" s="22"/>
      <c r="BI129" s="1"/>
      <c r="BJ129" s="1"/>
      <c r="BK129" s="1"/>
      <c r="BL129" s="143"/>
      <c r="BM129" s="143"/>
      <c r="BN129" s="143"/>
      <c r="BO129" s="143"/>
      <c r="BP129" s="143"/>
      <c r="BQ129" s="143"/>
      <c r="BR129" s="143"/>
      <c r="BS129" s="143"/>
      <c r="BT129" s="143"/>
      <c r="BU129" s="143"/>
      <c r="BV129" s="143"/>
      <c r="BW129" s="143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3"/>
      <c r="CM129" s="143"/>
      <c r="CN129" s="143"/>
      <c r="CO129" s="143"/>
      <c r="CP129" s="143"/>
      <c r="CQ129" s="143"/>
      <c r="CR129" s="143"/>
      <c r="CS129" s="143"/>
      <c r="CT129" s="143"/>
      <c r="CU129" s="143"/>
      <c r="CV129" s="143"/>
      <c r="CW129" s="143"/>
      <c r="CX129" s="143"/>
      <c r="CY129" s="143"/>
      <c r="CZ129" s="143"/>
      <c r="DA129" s="143"/>
      <c r="DB129" s="143"/>
      <c r="DC129" s="143"/>
      <c r="DD129" s="143"/>
      <c r="DE129" s="143"/>
      <c r="DF129" s="143"/>
      <c r="DG129" s="143"/>
      <c r="DH129" s="143"/>
      <c r="DI129" s="143"/>
      <c r="DJ129" s="143"/>
      <c r="DK129" s="143"/>
      <c r="DL129" s="143"/>
      <c r="DM129" s="143"/>
    </row>
    <row r="130" spans="1:117" s="142" customFormat="1" ht="26.25" hidden="1" customHeight="1" x14ac:dyDescent="0.25">
      <c r="A130" s="1"/>
      <c r="B130" s="97"/>
      <c r="C130" s="332" t="s">
        <v>205</v>
      </c>
      <c r="D130" s="578"/>
      <c r="E130" s="578"/>
      <c r="F130" s="578"/>
      <c r="G130" s="578"/>
      <c r="H130" s="578"/>
      <c r="I130" s="578"/>
      <c r="J130" s="578"/>
      <c r="K130" s="578"/>
      <c r="L130" s="578"/>
      <c r="M130" s="578"/>
      <c r="N130" s="578"/>
      <c r="O130" s="580"/>
      <c r="P130" s="580"/>
      <c r="Q130" s="580"/>
      <c r="R130" s="580"/>
      <c r="S130" s="580"/>
      <c r="T130" s="580"/>
      <c r="U130" s="580"/>
      <c r="V130" s="580"/>
      <c r="W130" s="580"/>
      <c r="X130" s="580"/>
      <c r="Y130" s="580"/>
      <c r="Z130" s="580"/>
      <c r="AA130" s="580"/>
      <c r="AB130" s="580"/>
      <c r="AC130" s="581"/>
      <c r="AD130" s="860"/>
      <c r="AE130" s="861"/>
      <c r="AF130" s="861"/>
      <c r="AG130" s="861"/>
      <c r="AH130" s="861"/>
      <c r="AI130" s="861"/>
      <c r="AJ130" s="861"/>
      <c r="AK130" s="861"/>
      <c r="AL130" s="861"/>
      <c r="AM130" s="861"/>
      <c r="AN130" s="861"/>
      <c r="AO130" s="861"/>
      <c r="AP130" s="861"/>
      <c r="AQ130" s="861"/>
      <c r="AR130" s="861"/>
      <c r="AS130" s="861"/>
      <c r="AT130" s="861"/>
      <c r="AU130" s="861"/>
      <c r="AV130" s="861"/>
      <c r="AW130" s="861"/>
      <c r="AX130" s="861"/>
      <c r="AY130" s="861"/>
      <c r="AZ130" s="861"/>
      <c r="BA130" s="861"/>
      <c r="BB130" s="861"/>
      <c r="BC130" s="861"/>
      <c r="BD130" s="861"/>
      <c r="BE130" s="862"/>
      <c r="BF130" s="97"/>
      <c r="BG130" s="25" t="s">
        <v>102</v>
      </c>
      <c r="BH130" s="22"/>
      <c r="BI130" s="1"/>
      <c r="BJ130" s="1"/>
      <c r="BK130" s="1"/>
      <c r="BL130" s="143"/>
      <c r="BM130" s="143"/>
      <c r="BN130" s="143"/>
      <c r="BO130" s="143"/>
      <c r="BP130" s="143"/>
      <c r="BQ130" s="143"/>
      <c r="BR130" s="143"/>
      <c r="BS130" s="143"/>
      <c r="BT130" s="143"/>
      <c r="BU130" s="143"/>
      <c r="BV130" s="143"/>
      <c r="BW130" s="143"/>
      <c r="BX130" s="143"/>
      <c r="BY130" s="143"/>
      <c r="BZ130" s="143"/>
      <c r="CA130" s="143"/>
      <c r="CB130" s="143"/>
      <c r="CC130" s="143"/>
      <c r="CD130" s="143"/>
      <c r="CE130" s="143"/>
      <c r="CF130" s="143"/>
      <c r="CG130" s="143"/>
      <c r="CH130" s="143"/>
      <c r="CI130" s="143"/>
      <c r="CJ130" s="143"/>
      <c r="CK130" s="143"/>
      <c r="CL130" s="143"/>
      <c r="CM130" s="143"/>
      <c r="CN130" s="143"/>
      <c r="CO130" s="143"/>
      <c r="CP130" s="143"/>
      <c r="CQ130" s="143"/>
      <c r="CR130" s="143"/>
      <c r="CS130" s="143"/>
      <c r="CT130" s="143"/>
      <c r="CU130" s="143"/>
      <c r="CV130" s="143"/>
      <c r="CW130" s="143"/>
      <c r="CX130" s="143"/>
      <c r="CY130" s="143"/>
      <c r="CZ130" s="143"/>
      <c r="DA130" s="143"/>
      <c r="DB130" s="143"/>
      <c r="DC130" s="143"/>
      <c r="DD130" s="143"/>
      <c r="DE130" s="143"/>
      <c r="DF130" s="143"/>
      <c r="DG130" s="143"/>
      <c r="DH130" s="143"/>
      <c r="DI130" s="143"/>
      <c r="DJ130" s="143"/>
      <c r="DK130" s="143"/>
      <c r="DL130" s="143"/>
      <c r="DM130" s="143"/>
    </row>
    <row r="131" spans="1:117" s="142" customFormat="1" ht="27.75" customHeight="1" x14ac:dyDescent="0.2">
      <c r="A131" s="1"/>
      <c r="B131" s="5"/>
      <c r="C131" s="332" t="s">
        <v>280</v>
      </c>
      <c r="D131" s="318"/>
      <c r="E131" s="318"/>
      <c r="F131" s="318"/>
      <c r="G131" s="318"/>
      <c r="H131" s="318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33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4"/>
      <c r="AX131" s="334"/>
      <c r="AY131" s="334"/>
      <c r="AZ131" s="334"/>
      <c r="BA131" s="334"/>
      <c r="BB131" s="334"/>
      <c r="BC131" s="334"/>
      <c r="BD131" s="334"/>
      <c r="BE131" s="335"/>
      <c r="BF131" s="5"/>
      <c r="BG131" s="22"/>
      <c r="BH131" s="22"/>
      <c r="BI131" s="1"/>
      <c r="BJ131" s="1"/>
      <c r="BK131" s="1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143"/>
      <c r="CV131" s="143"/>
      <c r="CW131" s="143"/>
      <c r="CX131" s="143"/>
      <c r="CY131" s="143"/>
      <c r="CZ131" s="143"/>
      <c r="DA131" s="143"/>
      <c r="DB131" s="143"/>
      <c r="DC131" s="143"/>
      <c r="DD131" s="143"/>
      <c r="DE131" s="143"/>
      <c r="DF131" s="143"/>
      <c r="DG131" s="143"/>
      <c r="DH131" s="143"/>
      <c r="DI131" s="143"/>
      <c r="DJ131" s="143"/>
      <c r="DK131" s="143"/>
      <c r="DL131" s="143"/>
      <c r="DM131" s="143"/>
    </row>
    <row r="132" spans="1:117" s="142" customFormat="1" ht="21" customHeight="1" x14ac:dyDescent="0.25">
      <c r="A132" s="1"/>
      <c r="B132" s="9"/>
      <c r="C132" s="18" t="s">
        <v>60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5"/>
      <c r="BG132" s="22"/>
      <c r="BH132" s="22"/>
      <c r="BI132" s="1"/>
      <c r="BJ132" s="1"/>
      <c r="BK132" s="1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143"/>
      <c r="CV132" s="143"/>
      <c r="CW132" s="143"/>
      <c r="CX132" s="143"/>
      <c r="CY132" s="143"/>
      <c r="CZ132" s="143"/>
      <c r="DA132" s="143"/>
      <c r="DB132" s="143"/>
      <c r="DC132" s="143"/>
      <c r="DD132" s="143"/>
      <c r="DE132" s="143"/>
      <c r="DF132" s="143"/>
      <c r="DG132" s="143"/>
      <c r="DH132" s="143"/>
      <c r="DI132" s="143"/>
      <c r="DJ132" s="143"/>
      <c r="DK132" s="143"/>
      <c r="DL132" s="143"/>
      <c r="DM132" s="143"/>
    </row>
    <row r="133" spans="1:117" s="142" customFormat="1" ht="19.5" customHeight="1" x14ac:dyDescent="0.2">
      <c r="A133" s="1"/>
      <c r="B133" s="5"/>
      <c r="C133" s="339" t="s">
        <v>61</v>
      </c>
      <c r="D133" s="340"/>
      <c r="E133" s="340"/>
      <c r="F133" s="340"/>
      <c r="G133" s="340"/>
      <c r="H133" s="340"/>
      <c r="I133" s="340"/>
      <c r="J133" s="340"/>
      <c r="K133" s="340"/>
      <c r="L133" s="340"/>
      <c r="M133" s="340"/>
      <c r="N133" s="340"/>
      <c r="O133" s="340"/>
      <c r="P133" s="340"/>
      <c r="Q133" s="340"/>
      <c r="R133" s="340"/>
      <c r="S133" s="340"/>
      <c r="T133" s="340"/>
      <c r="U133" s="340"/>
      <c r="V133" s="340"/>
      <c r="W133" s="340"/>
      <c r="X133" s="340"/>
      <c r="Y133" s="340"/>
      <c r="Z133" s="340"/>
      <c r="AA133" s="341"/>
      <c r="AB133" s="341"/>
      <c r="AC133" s="342"/>
      <c r="AD133" s="344" t="str">
        <f>IF((AH168)=0,"načítá se automaticky",AH168)</f>
        <v>načítá se automaticky</v>
      </c>
      <c r="AE133" s="337"/>
      <c r="AF133" s="337"/>
      <c r="AG133" s="337"/>
      <c r="AH133" s="337"/>
      <c r="AI133" s="337"/>
      <c r="AJ133" s="337"/>
      <c r="AK133" s="337"/>
      <c r="AL133" s="337"/>
      <c r="AM133" s="337"/>
      <c r="AN133" s="337"/>
      <c r="AO133" s="337"/>
      <c r="AP133" s="337"/>
      <c r="AQ133" s="337"/>
      <c r="AR133" s="337"/>
      <c r="AS133" s="337"/>
      <c r="AT133" s="337"/>
      <c r="AU133" s="337"/>
      <c r="AV133" s="337"/>
      <c r="AW133" s="337"/>
      <c r="AX133" s="337"/>
      <c r="AY133" s="337"/>
      <c r="AZ133" s="337"/>
      <c r="BA133" s="337"/>
      <c r="BB133" s="337"/>
      <c r="BC133" s="337"/>
      <c r="BD133" s="337"/>
      <c r="BE133" s="338"/>
      <c r="BF133" s="5"/>
      <c r="BG133" s="22"/>
      <c r="BH133" s="22"/>
      <c r="BI133" s="1"/>
      <c r="BJ133" s="1"/>
      <c r="BK133" s="1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143"/>
      <c r="CV133" s="143"/>
      <c r="CW133" s="143"/>
      <c r="CX133" s="143"/>
      <c r="CY133" s="143"/>
      <c r="CZ133" s="143"/>
      <c r="DA133" s="143"/>
      <c r="DB133" s="143"/>
      <c r="DC133" s="143"/>
      <c r="DD133" s="143"/>
      <c r="DE133" s="143"/>
      <c r="DF133" s="143"/>
      <c r="DG133" s="143"/>
      <c r="DH133" s="143"/>
      <c r="DI133" s="143"/>
      <c r="DJ133" s="143"/>
      <c r="DK133" s="143"/>
      <c r="DL133" s="143"/>
      <c r="DM133" s="143"/>
    </row>
    <row r="134" spans="1:117" s="142" customFormat="1" ht="19.5" customHeight="1" x14ac:dyDescent="0.2">
      <c r="A134" s="1"/>
      <c r="B134" s="5"/>
      <c r="C134" s="339" t="s">
        <v>62</v>
      </c>
      <c r="D134" s="340"/>
      <c r="E134" s="340"/>
      <c r="F134" s="340"/>
      <c r="G134" s="340"/>
      <c r="H134" s="340"/>
      <c r="I134" s="340"/>
      <c r="J134" s="340"/>
      <c r="K134" s="340"/>
      <c r="L134" s="340"/>
      <c r="M134" s="340"/>
      <c r="N134" s="340"/>
      <c r="O134" s="340"/>
      <c r="P134" s="340"/>
      <c r="Q134" s="340"/>
      <c r="R134" s="340"/>
      <c r="S134" s="340"/>
      <c r="T134" s="340"/>
      <c r="U134" s="340"/>
      <c r="V134" s="340"/>
      <c r="W134" s="340"/>
      <c r="X134" s="340"/>
      <c r="Y134" s="340"/>
      <c r="Z134" s="340"/>
      <c r="AA134" s="341"/>
      <c r="AB134" s="341"/>
      <c r="AC134" s="342"/>
      <c r="AD134" s="343" t="str">
        <f>IF((AT168)="vygeneruje se","načítá se automaticky",AT168)</f>
        <v>načítá se automaticky</v>
      </c>
      <c r="AE134" s="337"/>
      <c r="AF134" s="337"/>
      <c r="AG134" s="337"/>
      <c r="AH134" s="337"/>
      <c r="AI134" s="337"/>
      <c r="AJ134" s="337"/>
      <c r="AK134" s="337"/>
      <c r="AL134" s="337"/>
      <c r="AM134" s="337"/>
      <c r="AN134" s="337"/>
      <c r="AO134" s="337"/>
      <c r="AP134" s="337"/>
      <c r="AQ134" s="337"/>
      <c r="AR134" s="337"/>
      <c r="AS134" s="337"/>
      <c r="AT134" s="337"/>
      <c r="AU134" s="337"/>
      <c r="AV134" s="337"/>
      <c r="AW134" s="337"/>
      <c r="AX134" s="337"/>
      <c r="AY134" s="337"/>
      <c r="AZ134" s="337"/>
      <c r="BA134" s="337"/>
      <c r="BB134" s="337"/>
      <c r="BC134" s="337"/>
      <c r="BD134" s="337"/>
      <c r="BE134" s="338"/>
      <c r="BF134" s="5"/>
      <c r="BG134" s="22"/>
      <c r="BH134" s="22"/>
      <c r="BI134" s="1"/>
      <c r="BJ134" s="1"/>
      <c r="BK134" s="1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143"/>
      <c r="CV134" s="143"/>
      <c r="CW134" s="143"/>
      <c r="CX134" s="143"/>
      <c r="CY134" s="143"/>
      <c r="CZ134" s="143"/>
      <c r="DA134" s="143"/>
      <c r="DB134" s="143"/>
      <c r="DC134" s="143"/>
      <c r="DD134" s="143"/>
      <c r="DE134" s="143"/>
      <c r="DF134" s="143"/>
      <c r="DG134" s="143"/>
      <c r="DH134" s="143"/>
      <c r="DI134" s="143"/>
      <c r="DJ134" s="143"/>
      <c r="DK134" s="143"/>
      <c r="DL134" s="143"/>
      <c r="DM134" s="143"/>
    </row>
    <row r="135" spans="1:117" s="142" customFormat="1" ht="19.5" customHeight="1" x14ac:dyDescent="0.2">
      <c r="A135" s="1"/>
      <c r="B135" s="5"/>
      <c r="C135" s="339" t="s">
        <v>63</v>
      </c>
      <c r="D135" s="340"/>
      <c r="E135" s="340"/>
      <c r="F135" s="340"/>
      <c r="G135" s="340"/>
      <c r="H135" s="340"/>
      <c r="I135" s="340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0"/>
      <c r="Z135" s="340"/>
      <c r="AA135" s="341"/>
      <c r="AB135" s="341"/>
      <c r="AC135" s="342"/>
      <c r="AD135" s="336" t="s">
        <v>86</v>
      </c>
      <c r="AE135" s="337"/>
      <c r="AF135" s="337"/>
      <c r="AG135" s="337"/>
      <c r="AH135" s="337"/>
      <c r="AI135" s="337"/>
      <c r="AJ135" s="337"/>
      <c r="AK135" s="337"/>
      <c r="AL135" s="337"/>
      <c r="AM135" s="337"/>
      <c r="AN135" s="337"/>
      <c r="AO135" s="337"/>
      <c r="AP135" s="337"/>
      <c r="AQ135" s="337"/>
      <c r="AR135" s="337"/>
      <c r="AS135" s="337"/>
      <c r="AT135" s="337"/>
      <c r="AU135" s="337"/>
      <c r="AV135" s="337"/>
      <c r="AW135" s="337"/>
      <c r="AX135" s="337"/>
      <c r="AY135" s="337"/>
      <c r="AZ135" s="337"/>
      <c r="BA135" s="337"/>
      <c r="BB135" s="337"/>
      <c r="BC135" s="337"/>
      <c r="BD135" s="337"/>
      <c r="BE135" s="338"/>
      <c r="BF135" s="5"/>
      <c r="BG135" s="22"/>
      <c r="BH135" s="22"/>
      <c r="BI135" s="1"/>
      <c r="BJ135" s="1"/>
      <c r="BK135" s="1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143"/>
      <c r="CV135" s="143"/>
      <c r="CW135" s="143"/>
      <c r="CX135" s="143"/>
      <c r="CY135" s="143"/>
      <c r="CZ135" s="143"/>
      <c r="DA135" s="143"/>
      <c r="DB135" s="143"/>
      <c r="DC135" s="143"/>
      <c r="DD135" s="143"/>
      <c r="DE135" s="143"/>
      <c r="DF135" s="143"/>
      <c r="DG135" s="143"/>
      <c r="DH135" s="143"/>
      <c r="DI135" s="143"/>
      <c r="DJ135" s="143"/>
      <c r="DK135" s="143"/>
      <c r="DL135" s="143"/>
      <c r="DM135" s="143"/>
    </row>
    <row r="136" spans="1:117" s="226" customFormat="1" ht="35.25" customHeight="1" x14ac:dyDescent="0.25">
      <c r="A136" s="7"/>
      <c r="B136" s="10"/>
      <c r="C136" s="17" t="s">
        <v>100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35"/>
      <c r="BH136" s="35"/>
      <c r="BI136" s="35"/>
      <c r="BJ136" s="7"/>
      <c r="BK136" s="7"/>
      <c r="BL136" s="225"/>
      <c r="BM136" s="225"/>
      <c r="BN136" s="225"/>
      <c r="BO136" s="225"/>
      <c r="BP136" s="225"/>
      <c r="BQ136" s="225"/>
      <c r="BR136" s="225"/>
      <c r="BS136" s="225"/>
      <c r="BT136" s="225"/>
      <c r="BU136" s="225"/>
      <c r="BV136" s="225"/>
      <c r="BW136" s="225"/>
      <c r="BX136" s="225"/>
      <c r="BY136" s="225"/>
      <c r="BZ136" s="225"/>
      <c r="CA136" s="225"/>
      <c r="CB136" s="225"/>
      <c r="CC136" s="225"/>
      <c r="CD136" s="225"/>
      <c r="CE136" s="225"/>
      <c r="CF136" s="225"/>
      <c r="CG136" s="225"/>
      <c r="CH136" s="225"/>
      <c r="CI136" s="225"/>
      <c r="CJ136" s="225"/>
      <c r="CK136" s="225"/>
      <c r="CL136" s="225"/>
      <c r="CM136" s="225"/>
      <c r="CN136" s="225"/>
      <c r="CO136" s="225"/>
      <c r="CP136" s="225"/>
      <c r="CQ136" s="225"/>
      <c r="CR136" s="225"/>
      <c r="CS136" s="225"/>
      <c r="CT136" s="225"/>
      <c r="CU136" s="225"/>
      <c r="CV136" s="225"/>
      <c r="CW136" s="225"/>
      <c r="CX136" s="225"/>
      <c r="CY136" s="225"/>
      <c r="CZ136" s="225"/>
      <c r="DA136" s="225"/>
      <c r="DB136" s="225"/>
      <c r="DC136" s="225"/>
      <c r="DD136" s="225"/>
      <c r="DE136" s="225"/>
      <c r="DF136" s="225"/>
      <c r="DG136" s="225"/>
      <c r="DH136" s="225"/>
      <c r="DI136" s="225"/>
      <c r="DJ136" s="225"/>
      <c r="DK136" s="225"/>
      <c r="DL136" s="225"/>
      <c r="DM136" s="225"/>
    </row>
    <row r="137" spans="1:117" s="226" customFormat="1" ht="48.75" customHeight="1" x14ac:dyDescent="0.25">
      <c r="A137" s="7"/>
      <c r="B137" s="10"/>
      <c r="C137" s="870" t="s">
        <v>281</v>
      </c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1"/>
      <c r="AF137" s="871"/>
      <c r="AG137" s="871"/>
      <c r="AH137" s="871"/>
      <c r="AI137" s="871"/>
      <c r="AJ137" s="871"/>
      <c r="AK137" s="871"/>
      <c r="AL137" s="871"/>
      <c r="AM137" s="871"/>
      <c r="AN137" s="871"/>
      <c r="AO137" s="871"/>
      <c r="AP137" s="871"/>
      <c r="AQ137" s="871"/>
      <c r="AR137" s="871"/>
      <c r="AS137" s="871"/>
      <c r="AT137" s="871"/>
      <c r="AU137" s="871"/>
      <c r="AV137" s="871"/>
      <c r="AW137" s="871"/>
      <c r="AX137" s="871"/>
      <c r="AY137" s="871"/>
      <c r="AZ137" s="871"/>
      <c r="BA137" s="871"/>
      <c r="BB137" s="871"/>
      <c r="BC137" s="871"/>
      <c r="BD137" s="871"/>
      <c r="BE137" s="871"/>
      <c r="BF137" s="15"/>
      <c r="BG137" s="35"/>
      <c r="BH137" s="35"/>
      <c r="BI137" s="35"/>
      <c r="BJ137" s="7"/>
      <c r="BK137" s="7"/>
      <c r="BL137" s="225"/>
      <c r="BM137" s="225"/>
      <c r="BN137" s="225"/>
      <c r="BO137" s="225"/>
      <c r="BP137" s="225"/>
      <c r="BQ137" s="225"/>
      <c r="BR137" s="225"/>
      <c r="BS137" s="225"/>
      <c r="BT137" s="225"/>
      <c r="BU137" s="225"/>
      <c r="BV137" s="225"/>
      <c r="BW137" s="225"/>
      <c r="BX137" s="225"/>
      <c r="BY137" s="225"/>
      <c r="BZ137" s="225"/>
      <c r="CA137" s="225"/>
      <c r="CB137" s="225"/>
      <c r="CC137" s="225"/>
      <c r="CD137" s="225"/>
      <c r="CE137" s="225"/>
      <c r="CF137" s="225"/>
      <c r="CG137" s="225"/>
      <c r="CH137" s="225"/>
      <c r="CI137" s="225"/>
      <c r="CJ137" s="225"/>
      <c r="CK137" s="225"/>
      <c r="CL137" s="225"/>
      <c r="CM137" s="225"/>
      <c r="CN137" s="225"/>
      <c r="CO137" s="225"/>
      <c r="CP137" s="225"/>
      <c r="CQ137" s="225"/>
      <c r="CR137" s="225"/>
      <c r="CS137" s="225"/>
      <c r="CT137" s="225"/>
      <c r="CU137" s="225"/>
      <c r="CV137" s="225"/>
      <c r="CW137" s="225"/>
      <c r="CX137" s="225"/>
      <c r="CY137" s="225"/>
      <c r="CZ137" s="225"/>
      <c r="DA137" s="225"/>
      <c r="DB137" s="225"/>
      <c r="DC137" s="225"/>
      <c r="DD137" s="225"/>
      <c r="DE137" s="225"/>
      <c r="DF137" s="225"/>
      <c r="DG137" s="225"/>
      <c r="DH137" s="225"/>
      <c r="DI137" s="225"/>
      <c r="DJ137" s="225"/>
      <c r="DK137" s="225"/>
      <c r="DL137" s="225"/>
      <c r="DM137" s="225"/>
    </row>
    <row r="138" spans="1:117" s="142" customFormat="1" ht="27" customHeight="1" x14ac:dyDescent="0.25">
      <c r="A138" s="5"/>
      <c r="B138" s="5"/>
      <c r="C138" s="586" t="s">
        <v>7</v>
      </c>
      <c r="D138" s="587"/>
      <c r="E138" s="587"/>
      <c r="F138" s="587"/>
      <c r="G138" s="587"/>
      <c r="H138" s="587"/>
      <c r="I138" s="587"/>
      <c r="J138" s="587"/>
      <c r="K138" s="587"/>
      <c r="L138" s="587"/>
      <c r="M138" s="587"/>
      <c r="N138" s="587"/>
      <c r="O138" s="587"/>
      <c r="P138" s="587"/>
      <c r="Q138" s="587"/>
      <c r="R138" s="587"/>
      <c r="S138" s="587"/>
      <c r="T138" s="587"/>
      <c r="U138" s="587"/>
      <c r="V138" s="587"/>
      <c r="W138" s="587"/>
      <c r="X138" s="587"/>
      <c r="Y138" s="587"/>
      <c r="Z138" s="587"/>
      <c r="AA138" s="587"/>
      <c r="AB138" s="587"/>
      <c r="AC138" s="588"/>
      <c r="AD138" s="589" t="s">
        <v>207</v>
      </c>
      <c r="AE138" s="590"/>
      <c r="AF138" s="590"/>
      <c r="AG138" s="590"/>
      <c r="AH138" s="590"/>
      <c r="AI138" s="590"/>
      <c r="AJ138" s="590"/>
      <c r="AK138" s="590"/>
      <c r="AL138" s="590"/>
      <c r="AM138" s="590"/>
      <c r="AN138" s="590"/>
      <c r="AO138" s="590"/>
      <c r="AP138" s="590"/>
      <c r="AQ138" s="591"/>
      <c r="AR138" s="589" t="s">
        <v>8</v>
      </c>
      <c r="AS138" s="590"/>
      <c r="AT138" s="590"/>
      <c r="AU138" s="590"/>
      <c r="AV138" s="590"/>
      <c r="AW138" s="590"/>
      <c r="AX138" s="590"/>
      <c r="AY138" s="590"/>
      <c r="AZ138" s="590"/>
      <c r="BA138" s="590"/>
      <c r="BB138" s="590"/>
      <c r="BC138" s="590"/>
      <c r="BD138" s="590"/>
      <c r="BE138" s="591"/>
      <c r="BF138" s="16"/>
      <c r="BG138" s="35"/>
      <c r="BH138" s="35"/>
      <c r="BI138" s="35"/>
      <c r="BJ138" s="5"/>
      <c r="BK138" s="5"/>
      <c r="BL138" s="143"/>
      <c r="BM138" s="143"/>
      <c r="BN138" s="143"/>
      <c r="BO138" s="143"/>
      <c r="BP138" s="143"/>
      <c r="BQ138" s="143"/>
      <c r="BR138" s="143"/>
      <c r="BS138" s="143"/>
      <c r="BT138" s="143"/>
      <c r="BU138" s="143"/>
      <c r="BV138" s="143"/>
      <c r="BW138" s="143"/>
      <c r="BX138" s="143"/>
      <c r="BY138" s="143"/>
      <c r="BZ138" s="143"/>
      <c r="CA138" s="143"/>
      <c r="CB138" s="143"/>
      <c r="CC138" s="143"/>
      <c r="CD138" s="143"/>
      <c r="CE138" s="143"/>
      <c r="CF138" s="143"/>
      <c r="CG138" s="143"/>
      <c r="CH138" s="143"/>
      <c r="CI138" s="143"/>
      <c r="CJ138" s="143"/>
      <c r="CK138" s="143"/>
      <c r="CL138" s="143"/>
      <c r="CM138" s="143"/>
      <c r="CN138" s="143"/>
      <c r="CO138" s="143"/>
      <c r="CP138" s="143"/>
      <c r="CQ138" s="143"/>
      <c r="CR138" s="143"/>
      <c r="CS138" s="143"/>
      <c r="CT138" s="143"/>
      <c r="CU138" s="143"/>
      <c r="CV138" s="143"/>
      <c r="CW138" s="143"/>
      <c r="CX138" s="143"/>
      <c r="CY138" s="143"/>
      <c r="CZ138" s="143"/>
      <c r="DA138" s="143"/>
      <c r="DB138" s="143"/>
      <c r="DC138" s="143"/>
      <c r="DD138" s="143"/>
      <c r="DE138" s="143"/>
      <c r="DF138" s="143"/>
      <c r="DG138" s="143"/>
      <c r="DH138" s="143"/>
      <c r="DI138" s="143"/>
      <c r="DJ138" s="143"/>
      <c r="DK138" s="143"/>
      <c r="DL138" s="143"/>
      <c r="DM138" s="143"/>
    </row>
    <row r="139" spans="1:117" s="142" customFormat="1" ht="30.75" customHeight="1" x14ac:dyDescent="0.25">
      <c r="A139" s="5"/>
      <c r="B139" s="5"/>
      <c r="C139" s="332" t="s">
        <v>282</v>
      </c>
      <c r="D139" s="592"/>
      <c r="E139" s="592"/>
      <c r="F139" s="592"/>
      <c r="G139" s="592"/>
      <c r="H139" s="592"/>
      <c r="I139" s="592"/>
      <c r="J139" s="592"/>
      <c r="K139" s="592"/>
      <c r="L139" s="592"/>
      <c r="M139" s="592"/>
      <c r="N139" s="592"/>
      <c r="O139" s="592"/>
      <c r="P139" s="592"/>
      <c r="Q139" s="592"/>
      <c r="R139" s="592"/>
      <c r="S139" s="592"/>
      <c r="T139" s="592"/>
      <c r="U139" s="592"/>
      <c r="V139" s="592"/>
      <c r="W139" s="592"/>
      <c r="X139" s="592"/>
      <c r="Y139" s="592"/>
      <c r="Z139" s="592"/>
      <c r="AA139" s="592"/>
      <c r="AB139" s="592"/>
      <c r="AC139" s="593"/>
      <c r="AD139" s="569" t="s">
        <v>283</v>
      </c>
      <c r="AE139" s="570"/>
      <c r="AF139" s="570"/>
      <c r="AG139" s="570"/>
      <c r="AH139" s="570"/>
      <c r="AI139" s="570"/>
      <c r="AJ139" s="570"/>
      <c r="AK139" s="570"/>
      <c r="AL139" s="570"/>
      <c r="AM139" s="570"/>
      <c r="AN139" s="570"/>
      <c r="AO139" s="570"/>
      <c r="AP139" s="570"/>
      <c r="AQ139" s="571"/>
      <c r="AR139" s="541"/>
      <c r="AS139" s="363"/>
      <c r="AT139" s="363"/>
      <c r="AU139" s="363"/>
      <c r="AV139" s="363"/>
      <c r="AW139" s="363"/>
      <c r="AX139" s="363"/>
      <c r="AY139" s="363"/>
      <c r="AZ139" s="363"/>
      <c r="BA139" s="363"/>
      <c r="BB139" s="363"/>
      <c r="BC139" s="363"/>
      <c r="BD139" s="363"/>
      <c r="BE139" s="542"/>
      <c r="BF139" s="16"/>
      <c r="BG139" s="35"/>
      <c r="BH139" s="35"/>
      <c r="BI139" s="35"/>
      <c r="BJ139" s="5"/>
      <c r="BK139" s="5"/>
      <c r="BL139" s="143"/>
      <c r="BM139" s="143"/>
      <c r="BN139" s="143"/>
      <c r="BO139" s="143"/>
      <c r="BP139" s="143"/>
      <c r="BQ139" s="143"/>
      <c r="BR139" s="143"/>
      <c r="BS139" s="143"/>
      <c r="BT139" s="143"/>
      <c r="BU139" s="143"/>
      <c r="BV139" s="143"/>
      <c r="BW139" s="143"/>
      <c r="BX139" s="143"/>
      <c r="BY139" s="143"/>
      <c r="BZ139" s="143"/>
      <c r="CA139" s="143"/>
      <c r="CB139" s="143"/>
      <c r="CC139" s="143"/>
      <c r="CD139" s="143"/>
      <c r="CE139" s="143"/>
      <c r="CF139" s="143"/>
      <c r="CG139" s="143"/>
      <c r="CH139" s="143"/>
      <c r="CI139" s="143"/>
      <c r="CJ139" s="143"/>
      <c r="CK139" s="143"/>
      <c r="CL139" s="143"/>
      <c r="CM139" s="143"/>
      <c r="CN139" s="143"/>
      <c r="CO139" s="143"/>
      <c r="CP139" s="143"/>
      <c r="CQ139" s="143"/>
      <c r="CR139" s="143"/>
      <c r="CS139" s="143"/>
      <c r="CT139" s="143"/>
      <c r="CU139" s="143"/>
      <c r="CV139" s="143"/>
      <c r="CW139" s="143"/>
      <c r="CX139" s="143"/>
      <c r="CY139" s="143"/>
      <c r="CZ139" s="143"/>
      <c r="DA139" s="143"/>
      <c r="DB139" s="143"/>
      <c r="DC139" s="143"/>
      <c r="DD139" s="143"/>
      <c r="DE139" s="143"/>
      <c r="DF139" s="143"/>
      <c r="DG139" s="143"/>
      <c r="DH139" s="143"/>
      <c r="DI139" s="143"/>
      <c r="DJ139" s="143"/>
      <c r="DK139" s="143"/>
      <c r="DL139" s="143"/>
      <c r="DM139" s="143"/>
    </row>
    <row r="140" spans="1:117" s="142" customFormat="1" ht="28.5" hidden="1" customHeight="1" x14ac:dyDescent="0.25">
      <c r="A140" s="5"/>
      <c r="B140" s="97"/>
      <c r="C140" s="332"/>
      <c r="D140" s="578"/>
      <c r="E140" s="578"/>
      <c r="F140" s="578"/>
      <c r="G140" s="578"/>
      <c r="H140" s="578"/>
      <c r="I140" s="578"/>
      <c r="J140" s="578"/>
      <c r="K140" s="578"/>
      <c r="L140" s="578"/>
      <c r="M140" s="578"/>
      <c r="N140" s="578"/>
      <c r="O140" s="578"/>
      <c r="P140" s="578"/>
      <c r="Q140" s="578"/>
      <c r="R140" s="578"/>
      <c r="S140" s="578"/>
      <c r="T140" s="578"/>
      <c r="U140" s="578"/>
      <c r="V140" s="578"/>
      <c r="W140" s="578"/>
      <c r="X140" s="578"/>
      <c r="Y140" s="578"/>
      <c r="Z140" s="578"/>
      <c r="AA140" s="578"/>
      <c r="AB140" s="578"/>
      <c r="AC140" s="579"/>
      <c r="AD140" s="569"/>
      <c r="AE140" s="570"/>
      <c r="AF140" s="570"/>
      <c r="AG140" s="570"/>
      <c r="AH140" s="570"/>
      <c r="AI140" s="570"/>
      <c r="AJ140" s="570"/>
      <c r="AK140" s="570"/>
      <c r="AL140" s="570"/>
      <c r="AM140" s="570"/>
      <c r="AN140" s="570"/>
      <c r="AO140" s="570"/>
      <c r="AP140" s="570"/>
      <c r="AQ140" s="571"/>
      <c r="AR140" s="572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4"/>
      <c r="BF140" s="165"/>
      <c r="BG140" s="35" t="s">
        <v>102</v>
      </c>
      <c r="BH140" s="35"/>
      <c r="BI140" s="35"/>
      <c r="BJ140" s="5"/>
      <c r="BK140" s="5"/>
      <c r="BL140" s="143"/>
      <c r="BM140" s="143"/>
      <c r="BN140" s="143"/>
      <c r="BO140" s="143"/>
      <c r="BP140" s="143"/>
      <c r="BQ140" s="143"/>
      <c r="BR140" s="143"/>
      <c r="BS140" s="143"/>
      <c r="BT140" s="143"/>
      <c r="BU140" s="143"/>
      <c r="BV140" s="143"/>
      <c r="BW140" s="143"/>
      <c r="BX140" s="143"/>
      <c r="BY140" s="143"/>
      <c r="BZ140" s="143"/>
      <c r="CA140" s="143"/>
      <c r="CB140" s="143"/>
      <c r="CC140" s="143"/>
      <c r="CD140" s="143"/>
      <c r="CE140" s="143"/>
      <c r="CF140" s="143"/>
      <c r="CG140" s="143"/>
      <c r="CH140" s="143"/>
      <c r="CI140" s="143"/>
      <c r="CJ140" s="143"/>
      <c r="CK140" s="143"/>
      <c r="CL140" s="143"/>
      <c r="CM140" s="143"/>
      <c r="CN140" s="143"/>
      <c r="CO140" s="143"/>
      <c r="CP140" s="143"/>
      <c r="CQ140" s="143"/>
      <c r="CR140" s="143"/>
      <c r="CS140" s="143"/>
      <c r="CT140" s="143"/>
      <c r="CU140" s="143"/>
      <c r="CV140" s="143"/>
      <c r="CW140" s="143"/>
      <c r="CX140" s="143"/>
      <c r="CY140" s="143"/>
      <c r="CZ140" s="143"/>
      <c r="DA140" s="143"/>
      <c r="DB140" s="143"/>
      <c r="DC140" s="143"/>
      <c r="DD140" s="143"/>
      <c r="DE140" s="143"/>
      <c r="DF140" s="143"/>
      <c r="DG140" s="143"/>
      <c r="DH140" s="143"/>
      <c r="DI140" s="143"/>
      <c r="DJ140" s="143"/>
      <c r="DK140" s="143"/>
      <c r="DL140" s="143"/>
      <c r="DM140" s="143"/>
    </row>
    <row r="141" spans="1:117" s="142" customFormat="1" ht="18" hidden="1" customHeight="1" x14ac:dyDescent="0.25">
      <c r="A141" s="5"/>
      <c r="B141" s="5"/>
      <c r="C141" s="358"/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59"/>
      <c r="AG141" s="359"/>
      <c r="AH141" s="359"/>
      <c r="AI141" s="359"/>
      <c r="AJ141" s="359"/>
      <c r="AK141" s="359"/>
      <c r="AL141" s="359"/>
      <c r="AM141" s="359"/>
      <c r="AN141" s="359"/>
      <c r="AO141" s="359"/>
      <c r="AP141" s="359"/>
      <c r="AQ141" s="359"/>
      <c r="AR141" s="359"/>
      <c r="AS141" s="359"/>
      <c r="AT141" s="359"/>
      <c r="AU141" s="359"/>
      <c r="AV141" s="359"/>
      <c r="AW141" s="359"/>
      <c r="AX141" s="359"/>
      <c r="AY141" s="359"/>
      <c r="AZ141" s="359"/>
      <c r="BA141" s="359"/>
      <c r="BB141" s="359"/>
      <c r="BC141" s="359"/>
      <c r="BD141" s="359"/>
      <c r="BE141" s="360"/>
      <c r="BF141" s="16"/>
      <c r="BG141" s="35"/>
      <c r="BH141" s="35"/>
      <c r="BI141" s="35"/>
      <c r="BJ141" s="5"/>
      <c r="BK141" s="5"/>
      <c r="BL141" s="143"/>
      <c r="BM141" s="143"/>
      <c r="BN141" s="143"/>
      <c r="BO141" s="143"/>
      <c r="BP141" s="143"/>
      <c r="BQ141" s="143"/>
      <c r="BR141" s="143"/>
      <c r="BS141" s="143"/>
      <c r="BT141" s="143"/>
      <c r="BU141" s="143"/>
      <c r="BV141" s="143"/>
      <c r="BW141" s="143"/>
      <c r="BX141" s="143"/>
      <c r="BY141" s="143"/>
      <c r="BZ141" s="143"/>
      <c r="CA141" s="143"/>
      <c r="CB141" s="143"/>
      <c r="CC141" s="143"/>
      <c r="CD141" s="143"/>
      <c r="CE141" s="143"/>
      <c r="CF141" s="143"/>
      <c r="CG141" s="143"/>
      <c r="CH141" s="143"/>
      <c r="CI141" s="143"/>
      <c r="CJ141" s="143"/>
      <c r="CK141" s="143"/>
      <c r="CL141" s="143"/>
      <c r="CM141" s="143"/>
      <c r="CN141" s="143"/>
      <c r="CO141" s="143"/>
      <c r="CP141" s="143"/>
      <c r="CQ141" s="143"/>
      <c r="CR141" s="143"/>
      <c r="CS141" s="143"/>
      <c r="CT141" s="143"/>
      <c r="CU141" s="143"/>
      <c r="CV141" s="143"/>
      <c r="CW141" s="143"/>
      <c r="CX141" s="143"/>
      <c r="CY141" s="143"/>
      <c r="CZ141" s="143"/>
      <c r="DA141" s="143"/>
      <c r="DB141" s="143"/>
      <c r="DC141" s="143"/>
      <c r="DD141" s="143"/>
      <c r="DE141" s="143"/>
      <c r="DF141" s="143"/>
      <c r="DG141" s="143"/>
      <c r="DH141" s="143"/>
      <c r="DI141" s="143"/>
      <c r="DJ141" s="143"/>
      <c r="DK141" s="143"/>
      <c r="DL141" s="143"/>
      <c r="DM141" s="143"/>
    </row>
    <row r="142" spans="1:117" s="226" customFormat="1" ht="35.25" customHeight="1" x14ac:dyDescent="0.25">
      <c r="A142" s="7"/>
      <c r="B142" s="10"/>
      <c r="C142" s="17" t="s">
        <v>101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8"/>
      <c r="BG142" s="23"/>
      <c r="BH142" s="23"/>
      <c r="BI142" s="38"/>
      <c r="BJ142" s="7"/>
      <c r="BK142" s="7"/>
    </row>
    <row r="143" spans="1:117" s="142" customFormat="1" ht="13.5" customHeight="1" x14ac:dyDescent="0.25">
      <c r="A143" s="1"/>
      <c r="B143" s="9"/>
      <c r="C143" s="18" t="s">
        <v>105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5"/>
      <c r="BG143" s="22"/>
      <c r="BH143" s="22"/>
      <c r="BI143" s="1"/>
      <c r="BJ143" s="1"/>
      <c r="BK143" s="1"/>
    </row>
    <row r="144" spans="1:117" s="234" customFormat="1" ht="24" customHeight="1" x14ac:dyDescent="0.25">
      <c r="A144" s="153"/>
      <c r="B144" s="152"/>
      <c r="C144" s="361" t="s">
        <v>284</v>
      </c>
      <c r="D144" s="362"/>
      <c r="E144" s="362"/>
      <c r="F144" s="362"/>
      <c r="G144" s="362"/>
      <c r="H144" s="362"/>
      <c r="I144" s="362"/>
      <c r="J144" s="362"/>
      <c r="K144" s="362"/>
      <c r="L144" s="362"/>
      <c r="M144" s="362"/>
      <c r="N144" s="362"/>
      <c r="O144" s="362"/>
      <c r="P144" s="362"/>
      <c r="Q144" s="362"/>
      <c r="R144" s="362"/>
      <c r="S144" s="362"/>
      <c r="T144" s="362"/>
      <c r="U144" s="362"/>
      <c r="V144" s="362"/>
      <c r="W144" s="362"/>
      <c r="X144" s="362"/>
      <c r="Y144" s="362"/>
      <c r="Z144" s="362"/>
      <c r="AA144" s="362"/>
      <c r="AB144" s="362"/>
      <c r="AC144" s="362"/>
      <c r="AD144" s="362"/>
      <c r="AE144" s="362"/>
      <c r="AF144" s="362"/>
      <c r="AG144" s="362"/>
      <c r="AH144" s="362"/>
      <c r="AI144" s="362"/>
      <c r="AJ144" s="362"/>
      <c r="AK144" s="362"/>
      <c r="AL144" s="362"/>
      <c r="AM144" s="362"/>
      <c r="AN144" s="362"/>
      <c r="AO144" s="362"/>
      <c r="AP144" s="362"/>
      <c r="AQ144" s="362"/>
      <c r="AR144" s="362"/>
      <c r="AS144" s="362"/>
      <c r="AT144" s="362"/>
      <c r="AU144" s="362"/>
      <c r="AV144" s="362"/>
      <c r="AW144" s="362"/>
      <c r="AX144" s="362"/>
      <c r="AY144" s="362"/>
      <c r="AZ144" s="362"/>
      <c r="BA144" s="362"/>
      <c r="BB144" s="362"/>
      <c r="BC144" s="362"/>
      <c r="BD144" s="362"/>
      <c r="BE144" s="362"/>
      <c r="BF144" s="152"/>
      <c r="BG144" s="22" t="s">
        <v>1607</v>
      </c>
      <c r="BH144" s="22"/>
      <c r="BI144" s="25"/>
      <c r="BJ144" s="153"/>
      <c r="BK144" s="153"/>
    </row>
    <row r="145" spans="1:88" s="96" customFormat="1" ht="21.75" customHeight="1" x14ac:dyDescent="0.25">
      <c r="A145" s="11"/>
      <c r="B145" s="37"/>
      <c r="C145" s="94" t="s">
        <v>285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70"/>
      <c r="AB145" s="363" t="s">
        <v>1607</v>
      </c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364"/>
      <c r="AN145" s="364"/>
      <c r="AO145" s="364"/>
      <c r="AP145" s="364"/>
      <c r="AQ145" s="364"/>
      <c r="AR145" s="364"/>
      <c r="AS145" s="364"/>
      <c r="AT145" s="364"/>
      <c r="AU145" s="364"/>
      <c r="AV145" s="364"/>
      <c r="AW145" s="364"/>
      <c r="AX145" s="364"/>
      <c r="AY145" s="364"/>
      <c r="AZ145" s="364"/>
      <c r="BA145" s="364"/>
      <c r="BB145" s="364"/>
      <c r="BC145" s="364"/>
      <c r="BD145" s="364"/>
      <c r="BE145" s="365"/>
      <c r="BF145" s="37"/>
      <c r="BG145" s="95" t="s">
        <v>2206</v>
      </c>
      <c r="BH145" s="95"/>
      <c r="BI145" s="39"/>
      <c r="BJ145" s="11"/>
      <c r="BK145" s="11"/>
    </row>
    <row r="146" spans="1:88" s="96" customFormat="1" ht="39.75" hidden="1" customHeight="1" x14ac:dyDescent="0.25">
      <c r="A146" s="11"/>
      <c r="B146" s="12"/>
      <c r="C146" s="447" t="s">
        <v>4</v>
      </c>
      <c r="D146" s="448"/>
      <c r="E146" s="448"/>
      <c r="F146" s="448"/>
      <c r="G146" s="448"/>
      <c r="H146" s="448"/>
      <c r="I146" s="448"/>
      <c r="J146" s="448"/>
      <c r="K146" s="448"/>
      <c r="L146" s="448"/>
      <c r="M146" s="448"/>
      <c r="N146" s="448"/>
      <c r="O146" s="448"/>
      <c r="P146" s="448"/>
      <c r="Q146" s="448"/>
      <c r="R146" s="448"/>
      <c r="S146" s="448"/>
      <c r="T146" s="448"/>
      <c r="U146" s="448"/>
      <c r="V146" s="448"/>
      <c r="W146" s="448"/>
      <c r="X146" s="448"/>
      <c r="Y146" s="448"/>
      <c r="Z146" s="448"/>
      <c r="AA146" s="449"/>
      <c r="AB146" s="490" t="s">
        <v>35</v>
      </c>
      <c r="AC146" s="491"/>
      <c r="AD146" s="491"/>
      <c r="AE146" s="491"/>
      <c r="AF146" s="491"/>
      <c r="AG146" s="491"/>
      <c r="AH146" s="492" t="s">
        <v>36</v>
      </c>
      <c r="AI146" s="448"/>
      <c r="AJ146" s="448"/>
      <c r="AK146" s="448"/>
      <c r="AL146" s="448"/>
      <c r="AM146" s="448"/>
      <c r="AN146" s="448"/>
      <c r="AO146" s="448"/>
      <c r="AP146" s="448"/>
      <c r="AQ146" s="448"/>
      <c r="AR146" s="448"/>
      <c r="AS146" s="449"/>
      <c r="AT146" s="493" t="s">
        <v>72</v>
      </c>
      <c r="AU146" s="492"/>
      <c r="AV146" s="492"/>
      <c r="AW146" s="492"/>
      <c r="AX146" s="492"/>
      <c r="AY146" s="492"/>
      <c r="AZ146" s="492"/>
      <c r="BA146" s="492"/>
      <c r="BB146" s="492"/>
      <c r="BC146" s="492"/>
      <c r="BD146" s="492"/>
      <c r="BE146" s="494"/>
      <c r="BF146" s="12"/>
      <c r="BG146" s="95" t="s">
        <v>228</v>
      </c>
      <c r="BH146" s="24"/>
      <c r="BI146" s="39"/>
      <c r="BJ146" s="11"/>
      <c r="BK146" s="11"/>
    </row>
    <row r="147" spans="1:88" s="96" customFormat="1" ht="19.5" hidden="1" customHeight="1" x14ac:dyDescent="0.25">
      <c r="A147" s="11"/>
      <c r="B147" s="12"/>
      <c r="C147" s="349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0"/>
      <c r="X147" s="350"/>
      <c r="Y147" s="350"/>
      <c r="Z147" s="350"/>
      <c r="AA147" s="351"/>
      <c r="AB147" s="352"/>
      <c r="AC147" s="352"/>
      <c r="AD147" s="352"/>
      <c r="AE147" s="352"/>
      <c r="AF147" s="352"/>
      <c r="AG147" s="352"/>
      <c r="AH147" s="495"/>
      <c r="AI147" s="496"/>
      <c r="AJ147" s="496"/>
      <c r="AK147" s="496"/>
      <c r="AL147" s="496"/>
      <c r="AM147" s="496"/>
      <c r="AN147" s="496"/>
      <c r="AO147" s="496"/>
      <c r="AP147" s="496"/>
      <c r="AQ147" s="496"/>
      <c r="AR147" s="496"/>
      <c r="AS147" s="497"/>
      <c r="AT147" s="355">
        <f t="shared" ref="AT147:AT153" si="0">AB147*AH147</f>
        <v>0</v>
      </c>
      <c r="AU147" s="356"/>
      <c r="AV147" s="356"/>
      <c r="AW147" s="356"/>
      <c r="AX147" s="356"/>
      <c r="AY147" s="356"/>
      <c r="AZ147" s="356"/>
      <c r="BA147" s="356"/>
      <c r="BB147" s="356"/>
      <c r="BC147" s="356"/>
      <c r="BD147" s="356"/>
      <c r="BE147" s="357"/>
      <c r="BF147" s="12"/>
      <c r="BG147" s="24"/>
      <c r="BH147" s="24"/>
      <c r="BI147" s="39"/>
      <c r="BJ147" s="11"/>
      <c r="BK147" s="11"/>
    </row>
    <row r="148" spans="1:88" s="96" customFormat="1" ht="19.5" hidden="1" customHeight="1" x14ac:dyDescent="0.25">
      <c r="A148" s="11"/>
      <c r="B148" s="12"/>
      <c r="C148" s="349"/>
      <c r="D148" s="350"/>
      <c r="E148" s="350"/>
      <c r="F148" s="350"/>
      <c r="G148" s="350"/>
      <c r="H148" s="350"/>
      <c r="I148" s="350"/>
      <c r="J148" s="350"/>
      <c r="K148" s="350"/>
      <c r="L148" s="350"/>
      <c r="M148" s="350"/>
      <c r="N148" s="350"/>
      <c r="O148" s="350"/>
      <c r="P148" s="350"/>
      <c r="Q148" s="350"/>
      <c r="R148" s="350"/>
      <c r="S148" s="350"/>
      <c r="T148" s="350"/>
      <c r="U148" s="350"/>
      <c r="V148" s="350"/>
      <c r="W148" s="350"/>
      <c r="X148" s="350"/>
      <c r="Y148" s="350"/>
      <c r="Z148" s="350"/>
      <c r="AA148" s="351"/>
      <c r="AB148" s="352"/>
      <c r="AC148" s="352"/>
      <c r="AD148" s="352"/>
      <c r="AE148" s="352"/>
      <c r="AF148" s="352"/>
      <c r="AG148" s="352"/>
      <c r="AH148" s="353"/>
      <c r="AI148" s="353"/>
      <c r="AJ148" s="353"/>
      <c r="AK148" s="353"/>
      <c r="AL148" s="353"/>
      <c r="AM148" s="353"/>
      <c r="AN148" s="353"/>
      <c r="AO148" s="353"/>
      <c r="AP148" s="353"/>
      <c r="AQ148" s="353"/>
      <c r="AR148" s="353"/>
      <c r="AS148" s="354"/>
      <c r="AT148" s="355">
        <f t="shared" si="0"/>
        <v>0</v>
      </c>
      <c r="AU148" s="356"/>
      <c r="AV148" s="356"/>
      <c r="AW148" s="356"/>
      <c r="AX148" s="356"/>
      <c r="AY148" s="356"/>
      <c r="AZ148" s="356"/>
      <c r="BA148" s="356"/>
      <c r="BB148" s="356"/>
      <c r="BC148" s="356"/>
      <c r="BD148" s="356"/>
      <c r="BE148" s="357"/>
      <c r="BF148" s="12"/>
      <c r="BG148" s="24"/>
      <c r="BH148" s="24"/>
      <c r="BI148" s="39"/>
      <c r="BJ148" s="11"/>
      <c r="BK148" s="11"/>
    </row>
    <row r="149" spans="1:88" s="96" customFormat="1" ht="19.5" hidden="1" customHeight="1" x14ac:dyDescent="0.25">
      <c r="A149" s="11"/>
      <c r="B149" s="12"/>
      <c r="C149" s="349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0"/>
      <c r="V149" s="350"/>
      <c r="W149" s="350"/>
      <c r="X149" s="350"/>
      <c r="Y149" s="350"/>
      <c r="Z149" s="350"/>
      <c r="AA149" s="351"/>
      <c r="AB149" s="352"/>
      <c r="AC149" s="352"/>
      <c r="AD149" s="352"/>
      <c r="AE149" s="352"/>
      <c r="AF149" s="352"/>
      <c r="AG149" s="352"/>
      <c r="AH149" s="353"/>
      <c r="AI149" s="353"/>
      <c r="AJ149" s="353"/>
      <c r="AK149" s="353"/>
      <c r="AL149" s="353"/>
      <c r="AM149" s="353"/>
      <c r="AN149" s="353"/>
      <c r="AO149" s="353"/>
      <c r="AP149" s="353"/>
      <c r="AQ149" s="353"/>
      <c r="AR149" s="353"/>
      <c r="AS149" s="354"/>
      <c r="AT149" s="355">
        <f t="shared" si="0"/>
        <v>0</v>
      </c>
      <c r="AU149" s="356"/>
      <c r="AV149" s="356"/>
      <c r="AW149" s="356"/>
      <c r="AX149" s="356"/>
      <c r="AY149" s="356"/>
      <c r="AZ149" s="356"/>
      <c r="BA149" s="356"/>
      <c r="BB149" s="356"/>
      <c r="BC149" s="356"/>
      <c r="BD149" s="356"/>
      <c r="BE149" s="357"/>
      <c r="BF149" s="12"/>
      <c r="BG149" s="24"/>
      <c r="BH149" s="24"/>
      <c r="BI149" s="39"/>
      <c r="BJ149" s="11"/>
      <c r="BK149" s="11"/>
    </row>
    <row r="150" spans="1:88" s="96" customFormat="1" ht="19.5" hidden="1" customHeight="1" x14ac:dyDescent="0.25">
      <c r="A150" s="11"/>
      <c r="B150" s="12"/>
      <c r="C150" s="349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1"/>
      <c r="AB150" s="352"/>
      <c r="AC150" s="352"/>
      <c r="AD150" s="352"/>
      <c r="AE150" s="352"/>
      <c r="AF150" s="352"/>
      <c r="AG150" s="352"/>
      <c r="AH150" s="353"/>
      <c r="AI150" s="353"/>
      <c r="AJ150" s="353"/>
      <c r="AK150" s="353"/>
      <c r="AL150" s="353"/>
      <c r="AM150" s="353"/>
      <c r="AN150" s="353"/>
      <c r="AO150" s="353"/>
      <c r="AP150" s="353"/>
      <c r="AQ150" s="353"/>
      <c r="AR150" s="353"/>
      <c r="AS150" s="354"/>
      <c r="AT150" s="355">
        <f t="shared" si="0"/>
        <v>0</v>
      </c>
      <c r="AU150" s="356"/>
      <c r="AV150" s="356"/>
      <c r="AW150" s="356"/>
      <c r="AX150" s="356"/>
      <c r="AY150" s="356"/>
      <c r="AZ150" s="356"/>
      <c r="BA150" s="356"/>
      <c r="BB150" s="356"/>
      <c r="BC150" s="356"/>
      <c r="BD150" s="356"/>
      <c r="BE150" s="357"/>
      <c r="BF150" s="12"/>
      <c r="BG150" s="24"/>
      <c r="BH150" s="24"/>
      <c r="BI150" s="39"/>
      <c r="BJ150" s="11"/>
      <c r="BK150" s="11"/>
    </row>
    <row r="151" spans="1:88" s="96" customFormat="1" ht="19.5" hidden="1" customHeight="1" x14ac:dyDescent="0.25">
      <c r="A151" s="11"/>
      <c r="B151" s="12"/>
      <c r="C151" s="349"/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1"/>
      <c r="AB151" s="352"/>
      <c r="AC151" s="352"/>
      <c r="AD151" s="352"/>
      <c r="AE151" s="352"/>
      <c r="AF151" s="352"/>
      <c r="AG151" s="352"/>
      <c r="AH151" s="353"/>
      <c r="AI151" s="353"/>
      <c r="AJ151" s="353"/>
      <c r="AK151" s="353"/>
      <c r="AL151" s="353"/>
      <c r="AM151" s="353"/>
      <c r="AN151" s="353"/>
      <c r="AO151" s="353"/>
      <c r="AP151" s="353"/>
      <c r="AQ151" s="353"/>
      <c r="AR151" s="353"/>
      <c r="AS151" s="354"/>
      <c r="AT151" s="355">
        <f t="shared" si="0"/>
        <v>0</v>
      </c>
      <c r="AU151" s="356"/>
      <c r="AV151" s="356"/>
      <c r="AW151" s="356"/>
      <c r="AX151" s="356"/>
      <c r="AY151" s="356"/>
      <c r="AZ151" s="356"/>
      <c r="BA151" s="356"/>
      <c r="BB151" s="356"/>
      <c r="BC151" s="356"/>
      <c r="BD151" s="356"/>
      <c r="BE151" s="357"/>
      <c r="BF151" s="12"/>
      <c r="BG151" s="24"/>
      <c r="BH151" s="24"/>
      <c r="BI151" s="39"/>
      <c r="BJ151" s="11"/>
      <c r="BK151" s="11"/>
    </row>
    <row r="152" spans="1:88" s="96" customFormat="1" ht="19.5" hidden="1" customHeight="1" x14ac:dyDescent="0.25">
      <c r="A152" s="11"/>
      <c r="B152" s="12"/>
      <c r="C152" s="349"/>
      <c r="D152" s="350"/>
      <c r="E152" s="350"/>
      <c r="F152" s="350"/>
      <c r="G152" s="350"/>
      <c r="H152" s="350"/>
      <c r="I152" s="350"/>
      <c r="J152" s="350"/>
      <c r="K152" s="350"/>
      <c r="L152" s="350"/>
      <c r="M152" s="350"/>
      <c r="N152" s="350"/>
      <c r="O152" s="350"/>
      <c r="P152" s="350"/>
      <c r="Q152" s="350"/>
      <c r="R152" s="350"/>
      <c r="S152" s="350"/>
      <c r="T152" s="350"/>
      <c r="U152" s="350"/>
      <c r="V152" s="350"/>
      <c r="W152" s="350"/>
      <c r="X152" s="350"/>
      <c r="Y152" s="350"/>
      <c r="Z152" s="350"/>
      <c r="AA152" s="351"/>
      <c r="AB152" s="352"/>
      <c r="AC152" s="352"/>
      <c r="AD152" s="352"/>
      <c r="AE152" s="352"/>
      <c r="AF152" s="352"/>
      <c r="AG152" s="352"/>
      <c r="AH152" s="353"/>
      <c r="AI152" s="353"/>
      <c r="AJ152" s="353"/>
      <c r="AK152" s="353"/>
      <c r="AL152" s="353"/>
      <c r="AM152" s="353"/>
      <c r="AN152" s="353"/>
      <c r="AO152" s="353"/>
      <c r="AP152" s="353"/>
      <c r="AQ152" s="353"/>
      <c r="AR152" s="353"/>
      <c r="AS152" s="354"/>
      <c r="AT152" s="355">
        <f t="shared" si="0"/>
        <v>0</v>
      </c>
      <c r="AU152" s="356"/>
      <c r="AV152" s="356"/>
      <c r="AW152" s="356"/>
      <c r="AX152" s="356"/>
      <c r="AY152" s="356"/>
      <c r="AZ152" s="356"/>
      <c r="BA152" s="356"/>
      <c r="BB152" s="356"/>
      <c r="BC152" s="356"/>
      <c r="BD152" s="356"/>
      <c r="BE152" s="357"/>
      <c r="BF152" s="12"/>
      <c r="BG152" s="24"/>
      <c r="BH152" s="24"/>
      <c r="BI152" s="39"/>
      <c r="BJ152" s="11"/>
      <c r="BK152" s="11"/>
    </row>
    <row r="153" spans="1:88" s="96" customFormat="1" ht="26.25" hidden="1" customHeight="1" x14ac:dyDescent="0.25">
      <c r="A153" s="11"/>
      <c r="B153" s="12"/>
      <c r="C153" s="349"/>
      <c r="D153" s="350"/>
      <c r="E153" s="350"/>
      <c r="F153" s="350"/>
      <c r="G153" s="350"/>
      <c r="H153" s="350"/>
      <c r="I153" s="350"/>
      <c r="J153" s="350"/>
      <c r="K153" s="350"/>
      <c r="L153" s="350"/>
      <c r="M153" s="350"/>
      <c r="N153" s="350"/>
      <c r="O153" s="350"/>
      <c r="P153" s="350"/>
      <c r="Q153" s="350"/>
      <c r="R153" s="350"/>
      <c r="S153" s="350"/>
      <c r="T153" s="350"/>
      <c r="U153" s="350"/>
      <c r="V153" s="350"/>
      <c r="W153" s="350"/>
      <c r="X153" s="350"/>
      <c r="Y153" s="350"/>
      <c r="Z153" s="350"/>
      <c r="AA153" s="351"/>
      <c r="AB153" s="352"/>
      <c r="AC153" s="352"/>
      <c r="AD153" s="352"/>
      <c r="AE153" s="352"/>
      <c r="AF153" s="352"/>
      <c r="AG153" s="352"/>
      <c r="AH153" s="353"/>
      <c r="AI153" s="353"/>
      <c r="AJ153" s="353"/>
      <c r="AK153" s="353"/>
      <c r="AL153" s="353"/>
      <c r="AM153" s="353"/>
      <c r="AN153" s="353"/>
      <c r="AO153" s="353"/>
      <c r="AP153" s="353"/>
      <c r="AQ153" s="353"/>
      <c r="AR153" s="353"/>
      <c r="AS153" s="354"/>
      <c r="AT153" s="355">
        <f t="shared" si="0"/>
        <v>0</v>
      </c>
      <c r="AU153" s="356"/>
      <c r="AV153" s="356"/>
      <c r="AW153" s="356"/>
      <c r="AX153" s="356"/>
      <c r="AY153" s="356"/>
      <c r="AZ153" s="356"/>
      <c r="BA153" s="356"/>
      <c r="BB153" s="356"/>
      <c r="BC153" s="356"/>
      <c r="BD153" s="356"/>
      <c r="BE153" s="357"/>
      <c r="BF153" s="12"/>
      <c r="BG153" s="24"/>
      <c r="BH153" s="24"/>
      <c r="BI153" s="39"/>
      <c r="BJ153" s="11"/>
      <c r="BK153" s="11"/>
    </row>
    <row r="154" spans="1:88" s="96" customFormat="1" ht="15.75" hidden="1" customHeight="1" x14ac:dyDescent="0.25">
      <c r="A154" s="11"/>
      <c r="B154" s="12"/>
      <c r="C154" s="21" t="s">
        <v>5</v>
      </c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779"/>
      <c r="AI154" s="475"/>
      <c r="AJ154" s="475"/>
      <c r="AK154" s="475"/>
      <c r="AL154" s="475"/>
      <c r="AM154" s="475"/>
      <c r="AN154" s="71"/>
      <c r="AO154" s="104"/>
      <c r="AP154" s="104"/>
      <c r="AQ154" s="104"/>
      <c r="AR154" s="104"/>
      <c r="AS154" s="105"/>
      <c r="AT154" s="476">
        <f>SUM(AT147:AT153)</f>
        <v>0</v>
      </c>
      <c r="AU154" s="477"/>
      <c r="AV154" s="477"/>
      <c r="AW154" s="477"/>
      <c r="AX154" s="477"/>
      <c r="AY154" s="477"/>
      <c r="AZ154" s="477"/>
      <c r="BA154" s="477"/>
      <c r="BB154" s="477"/>
      <c r="BC154" s="477"/>
      <c r="BD154" s="477"/>
      <c r="BE154" s="478"/>
      <c r="BF154" s="12"/>
      <c r="BG154" s="24"/>
      <c r="BH154" s="24"/>
      <c r="BI154" s="39"/>
      <c r="BJ154" s="11"/>
      <c r="BK154" s="11"/>
    </row>
    <row r="155" spans="1:88" s="96" customFormat="1" ht="10.5" customHeight="1" x14ac:dyDescent="0.25">
      <c r="A155" s="11"/>
      <c r="B155" s="37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37"/>
      <c r="BG155" s="95"/>
      <c r="BH155" s="24"/>
      <c r="BI155" s="39"/>
      <c r="BJ155" s="11"/>
      <c r="BK155" s="11"/>
    </row>
    <row r="156" spans="1:88" s="142" customFormat="1" ht="19.5" customHeight="1" x14ac:dyDescent="0.2">
      <c r="A156" s="1"/>
      <c r="B156" s="5"/>
      <c r="C156" s="435" t="str">
        <f>IF(AB145="vyberte","",AB145)</f>
        <v/>
      </c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2"/>
      <c r="AB156" s="320" t="s">
        <v>36</v>
      </c>
      <c r="AC156" s="321"/>
      <c r="AD156" s="321"/>
      <c r="AE156" s="321"/>
      <c r="AF156" s="321"/>
      <c r="AG156" s="321"/>
      <c r="AH156" s="321"/>
      <c r="AI156" s="321"/>
      <c r="AJ156" s="321"/>
      <c r="AK156" s="321"/>
      <c r="AL156" s="321"/>
      <c r="AM156" s="322"/>
      <c r="AN156" s="847" t="s">
        <v>35</v>
      </c>
      <c r="AO156" s="848"/>
      <c r="AP156" s="848"/>
      <c r="AQ156" s="848"/>
      <c r="AR156" s="848"/>
      <c r="AS156" s="848"/>
      <c r="AT156" s="850" t="s">
        <v>286</v>
      </c>
      <c r="AU156" s="850"/>
      <c r="AV156" s="850"/>
      <c r="AW156" s="850"/>
      <c r="AX156" s="850"/>
      <c r="AY156" s="850"/>
      <c r="AZ156" s="850"/>
      <c r="BA156" s="850"/>
      <c r="BB156" s="850"/>
      <c r="BC156" s="850"/>
      <c r="BD156" s="850"/>
      <c r="BE156" s="851"/>
      <c r="BF156" s="5"/>
      <c r="BG156" s="22"/>
      <c r="BH156" s="22"/>
      <c r="BI156" s="1"/>
      <c r="BJ156" s="1"/>
      <c r="BK156" s="1"/>
      <c r="BS156" s="480"/>
      <c r="BT156" s="481"/>
      <c r="BU156" s="481"/>
      <c r="BV156" s="481"/>
      <c r="BW156" s="481"/>
      <c r="BX156" s="481"/>
      <c r="BY156" s="480"/>
      <c r="BZ156" s="481"/>
      <c r="CA156" s="481"/>
      <c r="CB156" s="481"/>
      <c r="CC156" s="481"/>
      <c r="CD156" s="481"/>
      <c r="CE156" s="481"/>
      <c r="CF156" s="481"/>
      <c r="CG156" s="481"/>
      <c r="CH156" s="481"/>
      <c r="CI156" s="481"/>
      <c r="CJ156" s="481"/>
    </row>
    <row r="157" spans="1:88" s="142" customFormat="1" ht="15" customHeight="1" x14ac:dyDescent="0.25">
      <c r="A157" s="1"/>
      <c r="B157" s="5"/>
      <c r="C157" s="432" t="s">
        <v>1601</v>
      </c>
      <c r="D157" s="433"/>
      <c r="E157" s="433"/>
      <c r="F157" s="433"/>
      <c r="G157" s="433"/>
      <c r="H157" s="433"/>
      <c r="I157" s="433"/>
      <c r="J157" s="433"/>
      <c r="K157" s="433"/>
      <c r="L157" s="433"/>
      <c r="M157" s="433"/>
      <c r="N157" s="433"/>
      <c r="O157" s="433"/>
      <c r="P157" s="433"/>
      <c r="Q157" s="433"/>
      <c r="R157" s="433"/>
      <c r="S157" s="433"/>
      <c r="T157" s="433"/>
      <c r="U157" s="433"/>
      <c r="V157" s="433"/>
      <c r="W157" s="433"/>
      <c r="X157" s="433"/>
      <c r="Y157" s="433"/>
      <c r="Z157" s="433"/>
      <c r="AA157" s="434"/>
      <c r="AB157" s="323" t="str">
        <f>IF(AL107="","Částka (Kč)",IF(AL107="NE","Částka vč. DPH (Kč)",IF(AND(AL107="ANO",AL108="ANO"),"Částka bez DPH (Kč)",IF(AND(AL107="ANO",AL108="NE"),"Částka vč. DPH (Kč)","Částka (Kč)"))))</f>
        <v>Částka (Kč)</v>
      </c>
      <c r="AC157" s="324"/>
      <c r="AD157" s="324"/>
      <c r="AE157" s="324"/>
      <c r="AF157" s="324"/>
      <c r="AG157" s="324"/>
      <c r="AH157" s="324"/>
      <c r="AI157" s="324"/>
      <c r="AJ157" s="324"/>
      <c r="AK157" s="324"/>
      <c r="AL157" s="324"/>
      <c r="AM157" s="325"/>
      <c r="AN157" s="849"/>
      <c r="AO157" s="849"/>
      <c r="AP157" s="849"/>
      <c r="AQ157" s="849"/>
      <c r="AR157" s="849"/>
      <c r="AS157" s="849"/>
      <c r="AT157" s="323" t="str">
        <f>IF(AL107="","Částka (Kč)",IF(AL107="NE","Částka vč. DPH (Kč)",IF(AND(AL107="ANO",AL108="ANO"),"Částka bez DPH (Kč)",IF(AND(AL107="ANO",AL108="NE"),"Částka vč. DPH (Kč)","Částka (Kč)"))))</f>
        <v>Částka (Kč)</v>
      </c>
      <c r="AU157" s="324"/>
      <c r="AV157" s="324"/>
      <c r="AW157" s="324"/>
      <c r="AX157" s="324"/>
      <c r="AY157" s="324"/>
      <c r="AZ157" s="324"/>
      <c r="BA157" s="324"/>
      <c r="BB157" s="324"/>
      <c r="BC157" s="324"/>
      <c r="BD157" s="324"/>
      <c r="BE157" s="325"/>
      <c r="BF157" s="5"/>
      <c r="BG157" s="22" t="s">
        <v>1607</v>
      </c>
      <c r="BH157" s="22"/>
      <c r="BI157" s="25"/>
      <c r="BJ157" s="1"/>
      <c r="BK157" s="1"/>
      <c r="BS157" s="450"/>
      <c r="BT157" s="450"/>
      <c r="BU157" s="450"/>
      <c r="BV157" s="450"/>
      <c r="BW157" s="450"/>
      <c r="BX157" s="450"/>
      <c r="BY157" s="451"/>
      <c r="BZ157" s="450"/>
      <c r="CA157" s="450"/>
      <c r="CB157" s="450"/>
      <c r="CC157" s="450"/>
      <c r="CD157" s="450"/>
      <c r="CE157" s="450"/>
      <c r="CF157" s="450"/>
      <c r="CG157" s="450"/>
      <c r="CH157" s="450"/>
      <c r="CI157" s="450"/>
      <c r="CJ157" s="450"/>
    </row>
    <row r="158" spans="1:88" s="142" customFormat="1" ht="26.25" customHeight="1" x14ac:dyDescent="0.2">
      <c r="A158" s="1"/>
      <c r="B158" s="5"/>
      <c r="C158" s="482" t="s">
        <v>1607</v>
      </c>
      <c r="D158" s="483"/>
      <c r="E158" s="483"/>
      <c r="F158" s="483"/>
      <c r="G158" s="483"/>
      <c r="H158" s="483"/>
      <c r="I158" s="483"/>
      <c r="J158" s="483"/>
      <c r="K158" s="483"/>
      <c r="L158" s="483"/>
      <c r="M158" s="483"/>
      <c r="N158" s="483"/>
      <c r="O158" s="483"/>
      <c r="P158" s="483"/>
      <c r="Q158" s="483"/>
      <c r="R158" s="483"/>
      <c r="S158" s="483"/>
      <c r="T158" s="483"/>
      <c r="U158" s="483"/>
      <c r="V158" s="483"/>
      <c r="W158" s="483"/>
      <c r="X158" s="483"/>
      <c r="Y158" s="483"/>
      <c r="Z158" s="483"/>
      <c r="AA158" s="484"/>
      <c r="AB158" s="485"/>
      <c r="AC158" s="486"/>
      <c r="AD158" s="486"/>
      <c r="AE158" s="486"/>
      <c r="AF158" s="486"/>
      <c r="AG158" s="486"/>
      <c r="AH158" s="486"/>
      <c r="AI158" s="486"/>
      <c r="AJ158" s="486"/>
      <c r="AK158" s="486"/>
      <c r="AL158" s="486"/>
      <c r="AM158" s="487"/>
      <c r="AN158" s="488">
        <v>1</v>
      </c>
      <c r="AO158" s="488"/>
      <c r="AP158" s="488"/>
      <c r="AQ158" s="488"/>
      <c r="AR158" s="488"/>
      <c r="AS158" s="488"/>
      <c r="AT158" s="452">
        <f>AB158</f>
        <v>0</v>
      </c>
      <c r="AU158" s="453"/>
      <c r="AV158" s="453"/>
      <c r="AW158" s="453"/>
      <c r="AX158" s="453"/>
      <c r="AY158" s="453"/>
      <c r="AZ158" s="453"/>
      <c r="BA158" s="453"/>
      <c r="BB158" s="453"/>
      <c r="BC158" s="453"/>
      <c r="BD158" s="453"/>
      <c r="BE158" s="454"/>
      <c r="BF158" s="5"/>
      <c r="BG158" s="22" t="s">
        <v>1593</v>
      </c>
      <c r="BH158" s="22"/>
      <c r="BI158" s="1"/>
      <c r="BJ158" s="1"/>
      <c r="BK158" s="1"/>
      <c r="BR158" s="261"/>
      <c r="BS158" s="450"/>
      <c r="BT158" s="450"/>
      <c r="BU158" s="450"/>
      <c r="BV158" s="450"/>
      <c r="BW158" s="450"/>
      <c r="BX158" s="450"/>
      <c r="BY158" s="451"/>
      <c r="BZ158" s="451"/>
      <c r="CA158" s="451"/>
      <c r="CB158" s="451"/>
      <c r="CC158" s="451"/>
      <c r="CD158" s="451"/>
      <c r="CE158" s="451"/>
      <c r="CF158" s="451"/>
      <c r="CG158" s="451"/>
      <c r="CH158" s="451"/>
      <c r="CI158" s="451"/>
      <c r="CJ158" s="451"/>
    </row>
    <row r="159" spans="1:88" s="142" customFormat="1" ht="26.25" customHeight="1" x14ac:dyDescent="0.2">
      <c r="A159" s="1"/>
      <c r="B159" s="5"/>
      <c r="C159" s="482" t="s">
        <v>1607</v>
      </c>
      <c r="D159" s="483"/>
      <c r="E159" s="483"/>
      <c r="F159" s="483"/>
      <c r="G159" s="483"/>
      <c r="H159" s="483"/>
      <c r="I159" s="483"/>
      <c r="J159" s="483"/>
      <c r="K159" s="483"/>
      <c r="L159" s="483"/>
      <c r="M159" s="483"/>
      <c r="N159" s="483"/>
      <c r="O159" s="483"/>
      <c r="P159" s="483"/>
      <c r="Q159" s="483"/>
      <c r="R159" s="483"/>
      <c r="S159" s="483"/>
      <c r="T159" s="483"/>
      <c r="U159" s="483"/>
      <c r="V159" s="483"/>
      <c r="W159" s="483"/>
      <c r="X159" s="483"/>
      <c r="Y159" s="483"/>
      <c r="Z159" s="483"/>
      <c r="AA159" s="484"/>
      <c r="AB159" s="485"/>
      <c r="AC159" s="486"/>
      <c r="AD159" s="486"/>
      <c r="AE159" s="486"/>
      <c r="AF159" s="486"/>
      <c r="AG159" s="486"/>
      <c r="AH159" s="486"/>
      <c r="AI159" s="486"/>
      <c r="AJ159" s="486"/>
      <c r="AK159" s="486"/>
      <c r="AL159" s="486"/>
      <c r="AM159" s="487"/>
      <c r="AN159" s="488">
        <v>1</v>
      </c>
      <c r="AO159" s="488"/>
      <c r="AP159" s="488"/>
      <c r="AQ159" s="488"/>
      <c r="AR159" s="488"/>
      <c r="AS159" s="488"/>
      <c r="AT159" s="452">
        <f>AB159</f>
        <v>0</v>
      </c>
      <c r="AU159" s="453"/>
      <c r="AV159" s="453"/>
      <c r="AW159" s="453"/>
      <c r="AX159" s="453"/>
      <c r="AY159" s="453"/>
      <c r="AZ159" s="453"/>
      <c r="BA159" s="453"/>
      <c r="BB159" s="453"/>
      <c r="BC159" s="453"/>
      <c r="BD159" s="453"/>
      <c r="BE159" s="454"/>
      <c r="BF159" s="5"/>
      <c r="BG159" s="22" t="s">
        <v>1594</v>
      </c>
      <c r="BH159" s="22"/>
      <c r="BI159" s="1"/>
      <c r="BJ159" s="1"/>
      <c r="BK159" s="1"/>
      <c r="BS159" s="450"/>
      <c r="BT159" s="450"/>
      <c r="BU159" s="450"/>
      <c r="BV159" s="450"/>
      <c r="BW159" s="450"/>
      <c r="BX159" s="450"/>
      <c r="BY159" s="451"/>
      <c r="BZ159" s="451"/>
      <c r="CA159" s="451"/>
      <c r="CB159" s="451"/>
      <c r="CC159" s="451"/>
      <c r="CD159" s="451"/>
      <c r="CE159" s="451"/>
      <c r="CF159" s="451"/>
      <c r="CG159" s="451"/>
      <c r="CH159" s="451"/>
      <c r="CI159" s="451"/>
      <c r="CJ159" s="451"/>
    </row>
    <row r="160" spans="1:88" s="142" customFormat="1" ht="26.25" hidden="1" customHeight="1" x14ac:dyDescent="0.2">
      <c r="A160" s="1"/>
      <c r="B160" s="97"/>
      <c r="C160" s="455"/>
      <c r="D160" s="456"/>
      <c r="E160" s="456"/>
      <c r="F160" s="456"/>
      <c r="G160" s="456"/>
      <c r="H160" s="456"/>
      <c r="I160" s="456"/>
      <c r="J160" s="456"/>
      <c r="K160" s="456"/>
      <c r="L160" s="456"/>
      <c r="M160" s="456"/>
      <c r="N160" s="456"/>
      <c r="O160" s="456"/>
      <c r="P160" s="456"/>
      <c r="Q160" s="456"/>
      <c r="R160" s="456"/>
      <c r="S160" s="456"/>
      <c r="T160" s="456"/>
      <c r="U160" s="456"/>
      <c r="V160" s="456"/>
      <c r="W160" s="456"/>
      <c r="X160" s="456"/>
      <c r="Y160" s="456"/>
      <c r="Z160" s="456"/>
      <c r="AA160" s="457"/>
      <c r="AB160" s="458"/>
      <c r="AC160" s="459"/>
      <c r="AD160" s="459"/>
      <c r="AE160" s="459"/>
      <c r="AF160" s="459"/>
      <c r="AG160" s="459"/>
      <c r="AH160" s="459"/>
      <c r="AI160" s="459"/>
      <c r="AJ160" s="459"/>
      <c r="AK160" s="459"/>
      <c r="AL160" s="459"/>
      <c r="AM160" s="460"/>
      <c r="AN160" s="461"/>
      <c r="AO160" s="461"/>
      <c r="AP160" s="461"/>
      <c r="AQ160" s="461"/>
      <c r="AR160" s="461"/>
      <c r="AS160" s="461"/>
      <c r="AT160" s="462"/>
      <c r="AU160" s="463"/>
      <c r="AV160" s="463"/>
      <c r="AW160" s="463"/>
      <c r="AX160" s="463"/>
      <c r="AY160" s="463"/>
      <c r="AZ160" s="463"/>
      <c r="BA160" s="463"/>
      <c r="BB160" s="463"/>
      <c r="BC160" s="463"/>
      <c r="BD160" s="463"/>
      <c r="BE160" s="464"/>
      <c r="BF160" s="97"/>
      <c r="BG160" s="22" t="s">
        <v>1622</v>
      </c>
      <c r="BH160" s="22"/>
      <c r="BI160" s="1"/>
      <c r="BJ160" s="1"/>
      <c r="BK160" s="1"/>
      <c r="BS160" s="450"/>
      <c r="BT160" s="450"/>
      <c r="BU160" s="450"/>
      <c r="BV160" s="450"/>
      <c r="BW160" s="450"/>
      <c r="BX160" s="450"/>
      <c r="BY160" s="451"/>
      <c r="BZ160" s="451"/>
      <c r="CA160" s="451"/>
      <c r="CB160" s="451"/>
      <c r="CC160" s="451"/>
      <c r="CD160" s="451"/>
      <c r="CE160" s="451"/>
      <c r="CF160" s="451"/>
      <c r="CG160" s="451"/>
      <c r="CH160" s="451"/>
      <c r="CI160" s="451"/>
      <c r="CJ160" s="451"/>
    </row>
    <row r="161" spans="1:88" s="142" customFormat="1" ht="26.25" hidden="1" customHeight="1" x14ac:dyDescent="0.2">
      <c r="A161" s="1"/>
      <c r="B161" s="97"/>
      <c r="C161" s="465"/>
      <c r="D161" s="466"/>
      <c r="E161" s="466"/>
      <c r="F161" s="466"/>
      <c r="G161" s="466"/>
      <c r="H161" s="466"/>
      <c r="I161" s="466"/>
      <c r="J161" s="466"/>
      <c r="K161" s="466"/>
      <c r="L161" s="466"/>
      <c r="M161" s="466"/>
      <c r="N161" s="466"/>
      <c r="O161" s="466"/>
      <c r="P161" s="466"/>
      <c r="Q161" s="466"/>
      <c r="R161" s="466"/>
      <c r="S161" s="466"/>
      <c r="T161" s="466"/>
      <c r="U161" s="466"/>
      <c r="V161" s="466"/>
      <c r="W161" s="466"/>
      <c r="X161" s="466"/>
      <c r="Y161" s="466"/>
      <c r="Z161" s="466"/>
      <c r="AA161" s="467"/>
      <c r="AB161" s="458"/>
      <c r="AC161" s="459"/>
      <c r="AD161" s="459"/>
      <c r="AE161" s="459"/>
      <c r="AF161" s="459"/>
      <c r="AG161" s="459"/>
      <c r="AH161" s="459"/>
      <c r="AI161" s="459"/>
      <c r="AJ161" s="459"/>
      <c r="AK161" s="459"/>
      <c r="AL161" s="459"/>
      <c r="AM161" s="460"/>
      <c r="AN161" s="461"/>
      <c r="AO161" s="461"/>
      <c r="AP161" s="461"/>
      <c r="AQ161" s="461"/>
      <c r="AR161" s="461"/>
      <c r="AS161" s="461"/>
      <c r="AT161" s="462"/>
      <c r="AU161" s="463"/>
      <c r="AV161" s="463"/>
      <c r="AW161" s="463"/>
      <c r="AX161" s="463"/>
      <c r="AY161" s="463"/>
      <c r="AZ161" s="463"/>
      <c r="BA161" s="463"/>
      <c r="BB161" s="463"/>
      <c r="BC161" s="463"/>
      <c r="BD161" s="463"/>
      <c r="BE161" s="464"/>
      <c r="BF161" s="97"/>
      <c r="BG161" s="22"/>
      <c r="BH161" s="22"/>
      <c r="BI161" s="1"/>
      <c r="BJ161" s="1"/>
      <c r="BK161" s="1"/>
      <c r="BS161" s="450"/>
      <c r="BT161" s="450"/>
      <c r="BU161" s="450"/>
      <c r="BV161" s="450"/>
      <c r="BW161" s="450"/>
      <c r="BX161" s="450"/>
      <c r="BY161" s="451"/>
      <c r="BZ161" s="450"/>
      <c r="CA161" s="450"/>
      <c r="CB161" s="450"/>
      <c r="CC161" s="450"/>
      <c r="CD161" s="450"/>
      <c r="CE161" s="450"/>
      <c r="CF161" s="450"/>
      <c r="CG161" s="450"/>
      <c r="CH161" s="450"/>
      <c r="CI161" s="450"/>
      <c r="CJ161" s="450"/>
    </row>
    <row r="162" spans="1:88" s="142" customFormat="1" ht="26.25" hidden="1" customHeight="1" x14ac:dyDescent="0.2">
      <c r="A162" s="1"/>
      <c r="B162" s="97"/>
      <c r="C162" s="465"/>
      <c r="D162" s="466"/>
      <c r="E162" s="466"/>
      <c r="F162" s="466"/>
      <c r="G162" s="466"/>
      <c r="H162" s="466"/>
      <c r="I162" s="466"/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  <c r="X162" s="466"/>
      <c r="Y162" s="466"/>
      <c r="Z162" s="466"/>
      <c r="AA162" s="467"/>
      <c r="AB162" s="458"/>
      <c r="AC162" s="459"/>
      <c r="AD162" s="459"/>
      <c r="AE162" s="459"/>
      <c r="AF162" s="459"/>
      <c r="AG162" s="459"/>
      <c r="AH162" s="459"/>
      <c r="AI162" s="459"/>
      <c r="AJ162" s="459"/>
      <c r="AK162" s="459"/>
      <c r="AL162" s="459"/>
      <c r="AM162" s="460"/>
      <c r="AN162" s="461"/>
      <c r="AO162" s="461"/>
      <c r="AP162" s="461"/>
      <c r="AQ162" s="461"/>
      <c r="AR162" s="461"/>
      <c r="AS162" s="461"/>
      <c r="AT162" s="462"/>
      <c r="AU162" s="463"/>
      <c r="AV162" s="463"/>
      <c r="AW162" s="463"/>
      <c r="AX162" s="463"/>
      <c r="AY162" s="463"/>
      <c r="AZ162" s="463"/>
      <c r="BA162" s="463"/>
      <c r="BB162" s="463"/>
      <c r="BC162" s="463"/>
      <c r="BD162" s="463"/>
      <c r="BE162" s="464"/>
      <c r="BF162" s="97"/>
      <c r="BG162" s="22"/>
      <c r="BH162" s="22"/>
      <c r="BI162" s="1"/>
      <c r="BJ162" s="1"/>
      <c r="BK162" s="1"/>
    </row>
    <row r="163" spans="1:88" s="142" customFormat="1" ht="22.5" customHeight="1" x14ac:dyDescent="0.2">
      <c r="A163" s="1"/>
      <c r="B163" s="5"/>
      <c r="C163" s="20" t="s">
        <v>37</v>
      </c>
      <c r="D163" s="98"/>
      <c r="E163" s="98"/>
      <c r="F163" s="98"/>
      <c r="G163" s="98"/>
      <c r="H163" s="98"/>
      <c r="I163" s="468"/>
      <c r="J163" s="469"/>
      <c r="K163" s="469"/>
      <c r="L163" s="469"/>
      <c r="M163" s="469"/>
      <c r="N163" s="469"/>
      <c r="O163" s="469"/>
      <c r="P163" s="469"/>
      <c r="Q163" s="469"/>
      <c r="R163" s="469"/>
      <c r="S163" s="469"/>
      <c r="T163" s="469"/>
      <c r="U163" s="469"/>
      <c r="V163" s="469"/>
      <c r="W163" s="469"/>
      <c r="X163" s="469"/>
      <c r="Y163" s="469"/>
      <c r="Z163" s="469"/>
      <c r="AA163" s="469"/>
      <c r="AB163" s="469"/>
      <c r="AC163" s="469"/>
      <c r="AD163" s="469"/>
      <c r="AE163" s="469"/>
      <c r="AF163" s="469"/>
      <c r="AG163" s="469"/>
      <c r="AH163" s="469"/>
      <c r="AI163" s="469"/>
      <c r="AJ163" s="469"/>
      <c r="AK163" s="469"/>
      <c r="AL163" s="469"/>
      <c r="AM163" s="469"/>
      <c r="AN163" s="469"/>
      <c r="AO163" s="469"/>
      <c r="AP163" s="469"/>
      <c r="AQ163" s="469"/>
      <c r="AR163" s="469"/>
      <c r="AS163" s="470"/>
      <c r="AT163" s="471">
        <f>SUM(AT158:BE162)</f>
        <v>0</v>
      </c>
      <c r="AU163" s="472"/>
      <c r="AV163" s="472"/>
      <c r="AW163" s="472"/>
      <c r="AX163" s="472"/>
      <c r="AY163" s="472"/>
      <c r="AZ163" s="472"/>
      <c r="BA163" s="472"/>
      <c r="BB163" s="472"/>
      <c r="BC163" s="472"/>
      <c r="BD163" s="472"/>
      <c r="BE163" s="473"/>
      <c r="BF163" s="5"/>
      <c r="BG163" s="22"/>
      <c r="BH163" s="22"/>
      <c r="BI163" s="1"/>
      <c r="BJ163" s="1"/>
      <c r="BK163" s="1"/>
    </row>
    <row r="164" spans="1:88" s="142" customFormat="1" ht="15.75" hidden="1" customHeight="1" x14ac:dyDescent="0.2">
      <c r="A164" s="1"/>
      <c r="B164" s="5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7"/>
      <c r="AI164" s="108"/>
      <c r="AJ164" s="108"/>
      <c r="AK164" s="108"/>
      <c r="AL164" s="108"/>
      <c r="AM164" s="108"/>
      <c r="AN164" s="107"/>
      <c r="AO164" s="108"/>
      <c r="AP164" s="108"/>
      <c r="AQ164" s="108"/>
      <c r="AR164" s="108"/>
      <c r="AS164" s="108"/>
      <c r="AT164" s="100"/>
      <c r="AU164" s="100"/>
      <c r="AV164" s="100"/>
      <c r="AW164" s="100"/>
      <c r="AX164" s="100"/>
      <c r="AY164" s="100"/>
      <c r="AZ164" s="100"/>
      <c r="BA164" s="100"/>
      <c r="BB164" s="100"/>
      <c r="BC164" s="100"/>
      <c r="BD164" s="100"/>
      <c r="BE164" s="100"/>
      <c r="BF164" s="5"/>
      <c r="BG164" s="36"/>
      <c r="BH164" s="22"/>
      <c r="BI164" s="1"/>
      <c r="BJ164" s="1"/>
      <c r="BK164" s="1"/>
    </row>
    <row r="165" spans="1:88" s="96" customFormat="1" ht="15.75" hidden="1" customHeight="1" x14ac:dyDescent="0.25">
      <c r="A165" s="11"/>
      <c r="B165" s="37"/>
      <c r="C165" s="21" t="s">
        <v>74</v>
      </c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474"/>
      <c r="AI165" s="475"/>
      <c r="AJ165" s="475"/>
      <c r="AK165" s="475"/>
      <c r="AL165" s="475"/>
      <c r="AM165" s="475"/>
      <c r="AN165" s="111"/>
      <c r="AO165" s="104"/>
      <c r="AP165" s="104"/>
      <c r="AQ165" s="104"/>
      <c r="AR165" s="104"/>
      <c r="AS165" s="105"/>
      <c r="AT165" s="476">
        <f>AT154+AT163</f>
        <v>0</v>
      </c>
      <c r="AU165" s="477"/>
      <c r="AV165" s="477"/>
      <c r="AW165" s="477"/>
      <c r="AX165" s="477"/>
      <c r="AY165" s="477"/>
      <c r="AZ165" s="477"/>
      <c r="BA165" s="477"/>
      <c r="BB165" s="477"/>
      <c r="BC165" s="477"/>
      <c r="BD165" s="477"/>
      <c r="BE165" s="478"/>
      <c r="BF165" s="40"/>
      <c r="BG165" s="40"/>
      <c r="BH165" s="24"/>
      <c r="BI165" s="39" t="s">
        <v>102</v>
      </c>
      <c r="BJ165" s="11"/>
      <c r="BK165" s="11"/>
    </row>
    <row r="166" spans="1:88" s="142" customFormat="1" ht="21" customHeight="1" x14ac:dyDescent="0.25">
      <c r="A166" s="1"/>
      <c r="B166" s="9"/>
      <c r="C166" s="18" t="s">
        <v>106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5"/>
      <c r="BG166" s="22"/>
      <c r="BH166" s="22"/>
      <c r="BI166" s="1"/>
      <c r="BJ166" s="1"/>
      <c r="BK166" s="1"/>
    </row>
    <row r="167" spans="1:88" s="142" customFormat="1" ht="19.5" customHeight="1" x14ac:dyDescent="0.2">
      <c r="A167" s="1"/>
      <c r="B167" s="5"/>
      <c r="C167" s="332" t="s">
        <v>64</v>
      </c>
      <c r="D167" s="406"/>
      <c r="E167" s="406"/>
      <c r="F167" s="406"/>
      <c r="G167" s="406"/>
      <c r="H167" s="406"/>
      <c r="I167" s="406"/>
      <c r="J167" s="406"/>
      <c r="K167" s="406"/>
      <c r="L167" s="406"/>
      <c r="M167" s="406"/>
      <c r="N167" s="406"/>
      <c r="O167" s="406"/>
      <c r="P167" s="406"/>
      <c r="Q167" s="406"/>
      <c r="R167" s="406"/>
      <c r="S167" s="406"/>
      <c r="T167" s="406"/>
      <c r="U167" s="406"/>
      <c r="V167" s="406"/>
      <c r="W167" s="406"/>
      <c r="X167" s="406"/>
      <c r="Y167" s="406"/>
      <c r="Z167" s="406"/>
      <c r="AA167" s="406"/>
      <c r="AB167" s="406"/>
      <c r="AC167" s="406"/>
      <c r="AD167" s="406"/>
      <c r="AE167" s="406"/>
      <c r="AF167" s="406"/>
      <c r="AG167" s="406"/>
      <c r="AH167" s="345" t="str">
        <f>IF(AL107="","Částka (Kč)",IF(AL107="NE","Částka vč. DPH (Kč)",IF(AND(AL107="ANO",AL108="ANO"),"Částka bez DPH (Kč)",IF(AND(AL107="ANO",AL108="NE"),"Částka vč. DPH (Kč)","Částka (Kč)"))))</f>
        <v>Částka (Kč)</v>
      </c>
      <c r="AI167" s="346"/>
      <c r="AJ167" s="346"/>
      <c r="AK167" s="346"/>
      <c r="AL167" s="346"/>
      <c r="AM167" s="346"/>
      <c r="AN167" s="346"/>
      <c r="AO167" s="346"/>
      <c r="AP167" s="346"/>
      <c r="AQ167" s="346"/>
      <c r="AR167" s="346"/>
      <c r="AS167" s="347"/>
      <c r="AT167" s="829" t="s">
        <v>38</v>
      </c>
      <c r="AU167" s="829"/>
      <c r="AV167" s="829"/>
      <c r="AW167" s="829"/>
      <c r="AX167" s="829"/>
      <c r="AY167" s="829"/>
      <c r="AZ167" s="829"/>
      <c r="BA167" s="829"/>
      <c r="BB167" s="829"/>
      <c r="BC167" s="829"/>
      <c r="BD167" s="829"/>
      <c r="BE167" s="830"/>
      <c r="BF167" s="5"/>
      <c r="BG167" s="22"/>
      <c r="BH167" s="22"/>
      <c r="BI167" s="1"/>
      <c r="BJ167" s="1"/>
      <c r="BK167" s="1"/>
    </row>
    <row r="168" spans="1:88" s="142" customFormat="1" ht="42" customHeight="1" x14ac:dyDescent="0.2">
      <c r="A168" s="1"/>
      <c r="B168" s="5"/>
      <c r="C168" s="329" t="s">
        <v>287</v>
      </c>
      <c r="D168" s="377"/>
      <c r="E168" s="377"/>
      <c r="F168" s="377"/>
      <c r="G168" s="377"/>
      <c r="H168" s="377"/>
      <c r="I168" s="377"/>
      <c r="J168" s="377"/>
      <c r="K168" s="377"/>
      <c r="L168" s="377"/>
      <c r="M168" s="377"/>
      <c r="N168" s="377"/>
      <c r="O168" s="377"/>
      <c r="P168" s="377"/>
      <c r="Q168" s="377"/>
      <c r="R168" s="377"/>
      <c r="S168" s="377"/>
      <c r="T168" s="377"/>
      <c r="U168" s="377"/>
      <c r="V168" s="377"/>
      <c r="W168" s="377"/>
      <c r="X168" s="377"/>
      <c r="Y168" s="377"/>
      <c r="Z168" s="377"/>
      <c r="AA168" s="377"/>
      <c r="AB168" s="377"/>
      <c r="AC168" s="377"/>
      <c r="AD168" s="377"/>
      <c r="AE168" s="377"/>
      <c r="AF168" s="377"/>
      <c r="AG168" s="378"/>
      <c r="AH168" s="442"/>
      <c r="AI168" s="443"/>
      <c r="AJ168" s="443"/>
      <c r="AK168" s="443"/>
      <c r="AL168" s="443"/>
      <c r="AM168" s="443"/>
      <c r="AN168" s="443"/>
      <c r="AO168" s="443"/>
      <c r="AP168" s="443"/>
      <c r="AQ168" s="443"/>
      <c r="AR168" s="443"/>
      <c r="AS168" s="444"/>
      <c r="AT168" s="445" t="str">
        <f>IF((AT154+AT163)=0,"vygeneruje se",IF(AU64&lt;=500,IF(AH168/(AT154+AT163)&gt;60%,"Nemůže být &gt; 60%!!!",AH168/(AT154+AT163)),IF(AH168/(AT154+AT163)&gt;50%,"Nemůže být &gt; 50%!!!",AH168/(AT154+AT163))))</f>
        <v>vygeneruje se</v>
      </c>
      <c r="AU168" s="446"/>
      <c r="AV168" s="446"/>
      <c r="AW168" s="446"/>
      <c r="AX168" s="446"/>
      <c r="AY168" s="446"/>
      <c r="AZ168" s="446"/>
      <c r="BA168" s="446"/>
      <c r="BB168" s="446"/>
      <c r="BC168" s="446"/>
      <c r="BD168" s="446"/>
      <c r="BE168" s="446"/>
      <c r="BF168" s="5"/>
      <c r="BG168" s="112" t="s">
        <v>288</v>
      </c>
      <c r="BH168" s="407" t="s">
        <v>289</v>
      </c>
      <c r="BI168" s="408"/>
      <c r="BJ168" s="409"/>
      <c r="BK168" s="1"/>
    </row>
    <row r="169" spans="1:88" s="142" customFormat="1" ht="27.75" customHeight="1" x14ac:dyDescent="0.2">
      <c r="A169" s="1"/>
      <c r="B169" s="5"/>
      <c r="C169" s="329" t="s">
        <v>6</v>
      </c>
      <c r="D169" s="377"/>
      <c r="E169" s="377"/>
      <c r="F169" s="377"/>
      <c r="G169" s="377"/>
      <c r="H169" s="377"/>
      <c r="I169" s="377"/>
      <c r="J169" s="377"/>
      <c r="K169" s="377"/>
      <c r="L169" s="377"/>
      <c r="M169" s="377"/>
      <c r="N169" s="377"/>
      <c r="O169" s="377"/>
      <c r="P169" s="377"/>
      <c r="Q169" s="377"/>
      <c r="R169" s="377"/>
      <c r="S169" s="377"/>
      <c r="T169" s="377"/>
      <c r="U169" s="377"/>
      <c r="V169" s="377"/>
      <c r="W169" s="377"/>
      <c r="X169" s="377"/>
      <c r="Y169" s="377"/>
      <c r="Z169" s="377"/>
      <c r="AA169" s="377"/>
      <c r="AB169" s="377"/>
      <c r="AC169" s="377"/>
      <c r="AD169" s="377"/>
      <c r="AE169" s="377"/>
      <c r="AF169" s="377"/>
      <c r="AG169" s="378"/>
      <c r="AH169" s="416" t="str">
        <f>IF((AH168)=0,"vygeneruje se",AT163-AH168-AH172-AH174-AH176-AH179)</f>
        <v>vygeneruje se</v>
      </c>
      <c r="AI169" s="417"/>
      <c r="AJ169" s="417"/>
      <c r="AK169" s="417"/>
      <c r="AL169" s="417"/>
      <c r="AM169" s="417"/>
      <c r="AN169" s="417"/>
      <c r="AO169" s="417"/>
      <c r="AP169" s="417"/>
      <c r="AQ169" s="417"/>
      <c r="AR169" s="417"/>
      <c r="AS169" s="418"/>
      <c r="AT169" s="419" t="str">
        <f>IF(OR((AT154+AT163)=0,AH169="vygeneruje se"),"vygeneruje se",AH169/(AT154+AT163))</f>
        <v>vygeneruje se</v>
      </c>
      <c r="AU169" s="420"/>
      <c r="AV169" s="420"/>
      <c r="AW169" s="420"/>
      <c r="AX169" s="420"/>
      <c r="AY169" s="420"/>
      <c r="AZ169" s="420"/>
      <c r="BA169" s="420"/>
      <c r="BB169" s="420"/>
      <c r="BC169" s="420"/>
      <c r="BD169" s="420"/>
      <c r="BE169" s="421"/>
      <c r="BF169" s="5"/>
      <c r="BG169" s="22"/>
      <c r="BH169" s="410"/>
      <c r="BI169" s="411"/>
      <c r="BJ169" s="412"/>
      <c r="BK169" s="1"/>
    </row>
    <row r="170" spans="1:88" s="96" customFormat="1" ht="19.5" hidden="1" customHeight="1" x14ac:dyDescent="0.2">
      <c r="A170" s="11"/>
      <c r="B170" s="12"/>
      <c r="C170" s="422" t="s">
        <v>65</v>
      </c>
      <c r="D170" s="423"/>
      <c r="E170" s="423"/>
      <c r="F170" s="423"/>
      <c r="G170" s="423"/>
      <c r="H170" s="423"/>
      <c r="I170" s="423"/>
      <c r="J170" s="423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  <c r="AD170" s="423"/>
      <c r="AE170" s="423"/>
      <c r="AF170" s="423"/>
      <c r="AG170" s="424"/>
      <c r="AH170" s="425"/>
      <c r="AI170" s="426"/>
      <c r="AJ170" s="426"/>
      <c r="AK170" s="426"/>
      <c r="AL170" s="426"/>
      <c r="AM170" s="426"/>
      <c r="AN170" s="426"/>
      <c r="AO170" s="426"/>
      <c r="AP170" s="426"/>
      <c r="AQ170" s="426"/>
      <c r="AR170" s="426"/>
      <c r="AS170" s="427"/>
      <c r="AT170" s="428" t="str">
        <f>IF((AT154+AT163)=0,"vygeneruje se",AH170/(AT154+AT163))</f>
        <v>vygeneruje se</v>
      </c>
      <c r="AU170" s="429"/>
      <c r="AV170" s="429"/>
      <c r="AW170" s="429"/>
      <c r="AX170" s="429"/>
      <c r="AY170" s="429"/>
      <c r="AZ170" s="429"/>
      <c r="BA170" s="429"/>
      <c r="BB170" s="429"/>
      <c r="BC170" s="429"/>
      <c r="BD170" s="429"/>
      <c r="BE170" s="430"/>
      <c r="BF170" s="12"/>
      <c r="BG170" s="24"/>
      <c r="BH170" s="410"/>
      <c r="BI170" s="411"/>
      <c r="BJ170" s="412"/>
      <c r="BK170" s="11"/>
    </row>
    <row r="171" spans="1:88" s="142" customFormat="1" ht="27.75" customHeight="1" x14ac:dyDescent="0.2">
      <c r="A171" s="1"/>
      <c r="B171" s="5"/>
      <c r="C171" s="403" t="s">
        <v>66</v>
      </c>
      <c r="D171" s="404"/>
      <c r="E171" s="404"/>
      <c r="F171" s="404"/>
      <c r="G171" s="404"/>
      <c r="H171" s="404"/>
      <c r="I171" s="404"/>
      <c r="J171" s="404"/>
      <c r="K171" s="404"/>
      <c r="L171" s="404"/>
      <c r="M171" s="404"/>
      <c r="N171" s="404"/>
      <c r="O171" s="404"/>
      <c r="P171" s="404"/>
      <c r="Q171" s="404"/>
      <c r="R171" s="404"/>
      <c r="S171" s="404"/>
      <c r="T171" s="404"/>
      <c r="U171" s="404"/>
      <c r="V171" s="404"/>
      <c r="W171" s="404"/>
      <c r="X171" s="404"/>
      <c r="Y171" s="404"/>
      <c r="Z171" s="404"/>
      <c r="AA171" s="404"/>
      <c r="AB171" s="404"/>
      <c r="AC171" s="404"/>
      <c r="AD171" s="404"/>
      <c r="AE171" s="404"/>
      <c r="AF171" s="404"/>
      <c r="AG171" s="405"/>
      <c r="AH171" s="789"/>
      <c r="AI171" s="790"/>
      <c r="AJ171" s="790"/>
      <c r="AK171" s="790"/>
      <c r="AL171" s="790"/>
      <c r="AM171" s="790"/>
      <c r="AN171" s="790"/>
      <c r="AO171" s="790"/>
      <c r="AP171" s="790"/>
      <c r="AQ171" s="790"/>
      <c r="AR171" s="790"/>
      <c r="AS171" s="791"/>
      <c r="AT171" s="792"/>
      <c r="AU171" s="461"/>
      <c r="AV171" s="461"/>
      <c r="AW171" s="461"/>
      <c r="AX171" s="461"/>
      <c r="AY171" s="461"/>
      <c r="AZ171" s="461"/>
      <c r="BA171" s="461"/>
      <c r="BB171" s="461"/>
      <c r="BC171" s="461"/>
      <c r="BD171" s="461"/>
      <c r="BE171" s="461"/>
      <c r="BF171" s="5"/>
      <c r="BG171" s="22"/>
      <c r="BH171" s="410"/>
      <c r="BI171" s="411"/>
      <c r="BJ171" s="412"/>
      <c r="BK171" s="1"/>
    </row>
    <row r="172" spans="1:88" s="142" customFormat="1" ht="10.5" customHeight="1" x14ac:dyDescent="0.2">
      <c r="A172" s="1"/>
      <c r="B172" s="5"/>
      <c r="C172" s="75"/>
      <c r="D172" s="76" t="s">
        <v>67</v>
      </c>
      <c r="E172" s="76"/>
      <c r="F172" s="76"/>
      <c r="G172" s="76"/>
      <c r="H172" s="76"/>
      <c r="I172" s="76"/>
      <c r="J172" s="76"/>
      <c r="K172" s="76"/>
      <c r="L172" s="76"/>
      <c r="M172" s="76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8"/>
      <c r="AH172" s="793"/>
      <c r="AI172" s="794"/>
      <c r="AJ172" s="794"/>
      <c r="AK172" s="794"/>
      <c r="AL172" s="794"/>
      <c r="AM172" s="794"/>
      <c r="AN172" s="794"/>
      <c r="AO172" s="794"/>
      <c r="AP172" s="794"/>
      <c r="AQ172" s="794"/>
      <c r="AR172" s="794"/>
      <c r="AS172" s="795"/>
      <c r="AT172" s="799" t="str">
        <f>IF((AT154+AT163)=0,"vygeneruje se",(IF(AH172/(AT154+AT163)&gt;70%,"Nemůže být &gt; 70%!!!",AH172/(AT154+AT163))))</f>
        <v>vygeneruje se</v>
      </c>
      <c r="AU172" s="800"/>
      <c r="AV172" s="800"/>
      <c r="AW172" s="800"/>
      <c r="AX172" s="800"/>
      <c r="AY172" s="800"/>
      <c r="AZ172" s="800"/>
      <c r="BA172" s="800"/>
      <c r="BB172" s="800"/>
      <c r="BC172" s="800"/>
      <c r="BD172" s="800"/>
      <c r="BE172" s="801"/>
      <c r="BF172" s="5"/>
      <c r="BG172" s="22"/>
      <c r="BH172" s="410"/>
      <c r="BI172" s="411"/>
      <c r="BJ172" s="412"/>
      <c r="BK172" s="1"/>
    </row>
    <row r="173" spans="1:88" s="142" customFormat="1" ht="20.25" customHeight="1" x14ac:dyDescent="0.2">
      <c r="A173" s="1"/>
      <c r="B173" s="5"/>
      <c r="C173" s="79"/>
      <c r="D173" s="805"/>
      <c r="E173" s="806"/>
      <c r="F173" s="806"/>
      <c r="G173" s="806"/>
      <c r="H173" s="806"/>
      <c r="I173" s="806"/>
      <c r="J173" s="806"/>
      <c r="K173" s="806"/>
      <c r="L173" s="806"/>
      <c r="M173" s="806"/>
      <c r="N173" s="806"/>
      <c r="O173" s="806"/>
      <c r="P173" s="806"/>
      <c r="Q173" s="806"/>
      <c r="R173" s="806"/>
      <c r="S173" s="806"/>
      <c r="T173" s="806"/>
      <c r="U173" s="806"/>
      <c r="V173" s="806"/>
      <c r="W173" s="806"/>
      <c r="X173" s="806"/>
      <c r="Y173" s="806"/>
      <c r="Z173" s="806"/>
      <c r="AA173" s="806"/>
      <c r="AB173" s="806"/>
      <c r="AC173" s="806"/>
      <c r="AD173" s="806"/>
      <c r="AE173" s="806"/>
      <c r="AF173" s="806"/>
      <c r="AG173" s="807"/>
      <c r="AH173" s="796"/>
      <c r="AI173" s="797"/>
      <c r="AJ173" s="797"/>
      <c r="AK173" s="797"/>
      <c r="AL173" s="797"/>
      <c r="AM173" s="797"/>
      <c r="AN173" s="797"/>
      <c r="AO173" s="797"/>
      <c r="AP173" s="797"/>
      <c r="AQ173" s="797"/>
      <c r="AR173" s="797"/>
      <c r="AS173" s="798"/>
      <c r="AT173" s="802"/>
      <c r="AU173" s="803"/>
      <c r="AV173" s="803"/>
      <c r="AW173" s="803"/>
      <c r="AX173" s="803"/>
      <c r="AY173" s="803"/>
      <c r="AZ173" s="803"/>
      <c r="BA173" s="803"/>
      <c r="BB173" s="803"/>
      <c r="BC173" s="803"/>
      <c r="BD173" s="803"/>
      <c r="BE173" s="804"/>
      <c r="BF173" s="5"/>
      <c r="BG173" s="22"/>
      <c r="BH173" s="410"/>
      <c r="BI173" s="411"/>
      <c r="BJ173" s="412"/>
      <c r="BK173" s="1"/>
    </row>
    <row r="174" spans="1:88" s="142" customFormat="1" ht="10.5" hidden="1" customHeight="1" x14ac:dyDescent="0.2">
      <c r="A174" s="1"/>
      <c r="B174" s="97"/>
      <c r="C174" s="75"/>
      <c r="D174" s="80" t="s">
        <v>67</v>
      </c>
      <c r="E174" s="80"/>
      <c r="F174" s="80"/>
      <c r="G174" s="80"/>
      <c r="H174" s="80"/>
      <c r="I174" s="80"/>
      <c r="J174" s="80"/>
      <c r="K174" s="80"/>
      <c r="L174" s="80"/>
      <c r="M174" s="80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2"/>
      <c r="AH174" s="808"/>
      <c r="AI174" s="809"/>
      <c r="AJ174" s="809"/>
      <c r="AK174" s="809"/>
      <c r="AL174" s="809"/>
      <c r="AM174" s="809"/>
      <c r="AN174" s="809"/>
      <c r="AO174" s="809"/>
      <c r="AP174" s="809"/>
      <c r="AQ174" s="809"/>
      <c r="AR174" s="809"/>
      <c r="AS174" s="810"/>
      <c r="AT174" s="799" t="str">
        <f>IF((AT154+AT163)=0,"vygeneruje se",(IF(AH174/(AT154+AT163)&gt;70%,"Nemůže být &gt; 70%!!!",AH174/(AT154+AT163))))</f>
        <v>vygeneruje se</v>
      </c>
      <c r="AU174" s="800"/>
      <c r="AV174" s="800"/>
      <c r="AW174" s="800"/>
      <c r="AX174" s="800"/>
      <c r="AY174" s="800"/>
      <c r="AZ174" s="800"/>
      <c r="BA174" s="800"/>
      <c r="BB174" s="800"/>
      <c r="BC174" s="800"/>
      <c r="BD174" s="800"/>
      <c r="BE174" s="801"/>
      <c r="BF174" s="97"/>
      <c r="BG174" s="22"/>
      <c r="BH174" s="410"/>
      <c r="BI174" s="411"/>
      <c r="BJ174" s="412"/>
      <c r="BK174" s="1"/>
    </row>
    <row r="175" spans="1:88" s="142" customFormat="1" ht="20.25" hidden="1" customHeight="1" x14ac:dyDescent="0.2">
      <c r="A175" s="1"/>
      <c r="B175" s="97"/>
      <c r="C175" s="83"/>
      <c r="D175" s="814"/>
      <c r="E175" s="815"/>
      <c r="F175" s="815"/>
      <c r="G175" s="815"/>
      <c r="H175" s="815"/>
      <c r="I175" s="815"/>
      <c r="J175" s="815"/>
      <c r="K175" s="815"/>
      <c r="L175" s="815"/>
      <c r="M175" s="815"/>
      <c r="N175" s="815"/>
      <c r="O175" s="815"/>
      <c r="P175" s="815"/>
      <c r="Q175" s="815"/>
      <c r="R175" s="815"/>
      <c r="S175" s="815"/>
      <c r="T175" s="815"/>
      <c r="U175" s="815"/>
      <c r="V175" s="815"/>
      <c r="W175" s="815"/>
      <c r="X175" s="815"/>
      <c r="Y175" s="815"/>
      <c r="Z175" s="815"/>
      <c r="AA175" s="815"/>
      <c r="AB175" s="815"/>
      <c r="AC175" s="815"/>
      <c r="AD175" s="815"/>
      <c r="AE175" s="815"/>
      <c r="AF175" s="815"/>
      <c r="AG175" s="816"/>
      <c r="AH175" s="811"/>
      <c r="AI175" s="812"/>
      <c r="AJ175" s="812"/>
      <c r="AK175" s="812"/>
      <c r="AL175" s="812"/>
      <c r="AM175" s="812"/>
      <c r="AN175" s="812"/>
      <c r="AO175" s="812"/>
      <c r="AP175" s="812"/>
      <c r="AQ175" s="812"/>
      <c r="AR175" s="812"/>
      <c r="AS175" s="813"/>
      <c r="AT175" s="802"/>
      <c r="AU175" s="803"/>
      <c r="AV175" s="803"/>
      <c r="AW175" s="803"/>
      <c r="AX175" s="803"/>
      <c r="AY175" s="803"/>
      <c r="AZ175" s="803"/>
      <c r="BA175" s="803"/>
      <c r="BB175" s="803"/>
      <c r="BC175" s="803"/>
      <c r="BD175" s="803"/>
      <c r="BE175" s="804"/>
      <c r="BF175" s="97"/>
      <c r="BG175" s="22"/>
      <c r="BH175" s="410"/>
      <c r="BI175" s="411"/>
      <c r="BJ175" s="412"/>
      <c r="BK175" s="1"/>
    </row>
    <row r="176" spans="1:88" s="142" customFormat="1" ht="10.5" hidden="1" customHeight="1" x14ac:dyDescent="0.2">
      <c r="A176" s="1"/>
      <c r="B176" s="97"/>
      <c r="C176" s="84"/>
      <c r="D176" s="76" t="s">
        <v>67</v>
      </c>
      <c r="E176" s="76"/>
      <c r="F176" s="76"/>
      <c r="G176" s="76"/>
      <c r="H176" s="76"/>
      <c r="I176" s="76"/>
      <c r="J176" s="76"/>
      <c r="K176" s="76"/>
      <c r="L176" s="76"/>
      <c r="M176" s="76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8"/>
      <c r="AH176" s="817"/>
      <c r="AI176" s="818"/>
      <c r="AJ176" s="818"/>
      <c r="AK176" s="818"/>
      <c r="AL176" s="818"/>
      <c r="AM176" s="818"/>
      <c r="AN176" s="818"/>
      <c r="AO176" s="818"/>
      <c r="AP176" s="818"/>
      <c r="AQ176" s="818"/>
      <c r="AR176" s="818"/>
      <c r="AS176" s="819"/>
      <c r="AT176" s="799" t="str">
        <f>IF((AT154+AT163)=0,"vygeneruje se",(IF(AH176/(AT154+AT163)&gt;70%,"Nemůže být &gt; 70%!!!",AH176/(AT154+AT163))))</f>
        <v>vygeneruje se</v>
      </c>
      <c r="AU176" s="800"/>
      <c r="AV176" s="800"/>
      <c r="AW176" s="800"/>
      <c r="AX176" s="800"/>
      <c r="AY176" s="800"/>
      <c r="AZ176" s="800"/>
      <c r="BA176" s="800"/>
      <c r="BB176" s="800"/>
      <c r="BC176" s="800"/>
      <c r="BD176" s="800"/>
      <c r="BE176" s="801"/>
      <c r="BF176" s="97"/>
      <c r="BG176" s="22"/>
      <c r="BH176" s="410"/>
      <c r="BI176" s="411"/>
      <c r="BJ176" s="412"/>
      <c r="BK176" s="1"/>
    </row>
    <row r="177" spans="1:117" s="142" customFormat="1" ht="20.25" hidden="1" customHeight="1" x14ac:dyDescent="0.2">
      <c r="A177" s="1"/>
      <c r="B177" s="97"/>
      <c r="C177" s="85"/>
      <c r="D177" s="826"/>
      <c r="E177" s="827"/>
      <c r="F177" s="827"/>
      <c r="G177" s="827"/>
      <c r="H177" s="827"/>
      <c r="I177" s="827"/>
      <c r="J177" s="827"/>
      <c r="K177" s="827"/>
      <c r="L177" s="827"/>
      <c r="M177" s="827"/>
      <c r="N177" s="827"/>
      <c r="O177" s="827"/>
      <c r="P177" s="827"/>
      <c r="Q177" s="827"/>
      <c r="R177" s="827"/>
      <c r="S177" s="827"/>
      <c r="T177" s="827"/>
      <c r="U177" s="827"/>
      <c r="V177" s="827"/>
      <c r="W177" s="827"/>
      <c r="X177" s="827"/>
      <c r="Y177" s="827"/>
      <c r="Z177" s="827"/>
      <c r="AA177" s="827"/>
      <c r="AB177" s="827"/>
      <c r="AC177" s="827"/>
      <c r="AD177" s="827"/>
      <c r="AE177" s="827"/>
      <c r="AF177" s="827"/>
      <c r="AG177" s="828"/>
      <c r="AH177" s="820"/>
      <c r="AI177" s="821"/>
      <c r="AJ177" s="821"/>
      <c r="AK177" s="821"/>
      <c r="AL177" s="821"/>
      <c r="AM177" s="821"/>
      <c r="AN177" s="821"/>
      <c r="AO177" s="821"/>
      <c r="AP177" s="821"/>
      <c r="AQ177" s="821"/>
      <c r="AR177" s="821"/>
      <c r="AS177" s="822"/>
      <c r="AT177" s="802"/>
      <c r="AU177" s="803"/>
      <c r="AV177" s="803"/>
      <c r="AW177" s="803"/>
      <c r="AX177" s="803"/>
      <c r="AY177" s="803"/>
      <c r="AZ177" s="803"/>
      <c r="BA177" s="803"/>
      <c r="BB177" s="803"/>
      <c r="BC177" s="803"/>
      <c r="BD177" s="803"/>
      <c r="BE177" s="804"/>
      <c r="BF177" s="97"/>
      <c r="BG177" s="113"/>
      <c r="BH177" s="410"/>
      <c r="BI177" s="411"/>
      <c r="BJ177" s="412"/>
      <c r="BK177" s="1"/>
    </row>
    <row r="178" spans="1:117" s="142" customFormat="1" ht="20.25" customHeight="1" x14ac:dyDescent="0.2">
      <c r="A178" s="1"/>
      <c r="B178" s="5"/>
      <c r="C178" s="376" t="s">
        <v>261</v>
      </c>
      <c r="D178" s="650"/>
      <c r="E178" s="650"/>
      <c r="F178" s="650"/>
      <c r="G178" s="650"/>
      <c r="H178" s="650"/>
      <c r="I178" s="650"/>
      <c r="J178" s="650"/>
      <c r="K178" s="650"/>
      <c r="L178" s="650"/>
      <c r="M178" s="650"/>
      <c r="N178" s="650"/>
      <c r="O178" s="650"/>
      <c r="P178" s="650"/>
      <c r="Q178" s="650"/>
      <c r="R178" s="650"/>
      <c r="S178" s="650"/>
      <c r="T178" s="650"/>
      <c r="U178" s="650"/>
      <c r="V178" s="650"/>
      <c r="W178" s="650"/>
      <c r="X178" s="650"/>
      <c r="Y178" s="650"/>
      <c r="Z178" s="650"/>
      <c r="AA178" s="650"/>
      <c r="AB178" s="650"/>
      <c r="AC178" s="650"/>
      <c r="AD178" s="650"/>
      <c r="AE178" s="650"/>
      <c r="AF178" s="650"/>
      <c r="AG178" s="651"/>
      <c r="AH178" s="416" t="str">
        <f>IF(AH168=0,"vygeneruje se",AH168+AH169+AH170+AH172+AH174+AH176)</f>
        <v>vygeneruje se</v>
      </c>
      <c r="AI178" s="417"/>
      <c r="AJ178" s="417"/>
      <c r="AK178" s="417"/>
      <c r="AL178" s="417"/>
      <c r="AM178" s="417"/>
      <c r="AN178" s="417"/>
      <c r="AO178" s="417"/>
      <c r="AP178" s="417"/>
      <c r="AQ178" s="417"/>
      <c r="AR178" s="417"/>
      <c r="AS178" s="418"/>
      <c r="AT178" s="374" t="str">
        <f>IF( ISERROR(BG178),"vygeneruje se",(BG178))</f>
        <v>vygeneruje se</v>
      </c>
      <c r="AU178" s="375"/>
      <c r="AV178" s="375"/>
      <c r="AW178" s="375"/>
      <c r="AX178" s="375"/>
      <c r="AY178" s="375"/>
      <c r="AZ178" s="375"/>
      <c r="BA178" s="375"/>
      <c r="BB178" s="375"/>
      <c r="BC178" s="375"/>
      <c r="BD178" s="375"/>
      <c r="BE178" s="375"/>
      <c r="BF178" s="5"/>
      <c r="BG178" s="114" t="e">
        <f>AT168+AT169+AT170+AT172+AT174+AT176</f>
        <v>#VALUE!</v>
      </c>
      <c r="BH178" s="410"/>
      <c r="BI178" s="411"/>
      <c r="BJ178" s="412"/>
      <c r="BK178" s="1"/>
    </row>
    <row r="179" spans="1:117" s="142" customFormat="1" ht="20.25" customHeight="1" x14ac:dyDescent="0.2">
      <c r="A179" s="1"/>
      <c r="B179" s="5"/>
      <c r="C179" s="376" t="s">
        <v>68</v>
      </c>
      <c r="D179" s="377"/>
      <c r="E179" s="377"/>
      <c r="F179" s="377"/>
      <c r="G179" s="377"/>
      <c r="H179" s="377"/>
      <c r="I179" s="377"/>
      <c r="J179" s="377"/>
      <c r="K179" s="377"/>
      <c r="L179" s="377"/>
      <c r="M179" s="377"/>
      <c r="N179" s="377"/>
      <c r="O179" s="377"/>
      <c r="P179" s="377"/>
      <c r="Q179" s="377"/>
      <c r="R179" s="377"/>
      <c r="S179" s="377"/>
      <c r="T179" s="377"/>
      <c r="U179" s="377"/>
      <c r="V179" s="377"/>
      <c r="W179" s="377"/>
      <c r="X179" s="377"/>
      <c r="Y179" s="377"/>
      <c r="Z179" s="377"/>
      <c r="AA179" s="377"/>
      <c r="AB179" s="377"/>
      <c r="AC179" s="377"/>
      <c r="AD179" s="377"/>
      <c r="AE179" s="377"/>
      <c r="AF179" s="377"/>
      <c r="AG179" s="378"/>
      <c r="AH179" s="379"/>
      <c r="AI179" s="380"/>
      <c r="AJ179" s="380"/>
      <c r="AK179" s="380"/>
      <c r="AL179" s="380"/>
      <c r="AM179" s="380"/>
      <c r="AN179" s="380"/>
      <c r="AO179" s="380"/>
      <c r="AP179" s="380"/>
      <c r="AQ179" s="380"/>
      <c r="AR179" s="380"/>
      <c r="AS179" s="381"/>
      <c r="AT179" s="374" t="str">
        <f>IF((AT154+AT163)=0,"vygeneruje se",(IF(AH179/(AT154+AT163)&gt;70%,"Nemůže být &gt; 70%!!!",AH179/(AT154+AT163))))</f>
        <v>vygeneruje se</v>
      </c>
      <c r="AU179" s="375"/>
      <c r="AV179" s="375"/>
      <c r="AW179" s="375"/>
      <c r="AX179" s="375"/>
      <c r="AY179" s="375"/>
      <c r="AZ179" s="375"/>
      <c r="BA179" s="375"/>
      <c r="BB179" s="375"/>
      <c r="BC179" s="375"/>
      <c r="BD179" s="375"/>
      <c r="BE179" s="375"/>
      <c r="BF179" s="5"/>
      <c r="BG179" s="115"/>
      <c r="BH179" s="410"/>
      <c r="BI179" s="411"/>
      <c r="BJ179" s="412"/>
      <c r="BK179" s="1"/>
    </row>
    <row r="180" spans="1:117" s="142" customFormat="1" ht="10.5" customHeight="1" x14ac:dyDescent="0.2">
      <c r="A180" s="1"/>
      <c r="B180" s="5"/>
      <c r="C180" s="382" t="s">
        <v>69</v>
      </c>
      <c r="D180" s="383"/>
      <c r="E180" s="383"/>
      <c r="F180" s="383"/>
      <c r="G180" s="383"/>
      <c r="H180" s="383"/>
      <c r="I180" s="383"/>
      <c r="J180" s="383"/>
      <c r="K180" s="383"/>
      <c r="L180" s="383"/>
      <c r="M180" s="383"/>
      <c r="N180" s="383"/>
      <c r="O180" s="383"/>
      <c r="P180" s="383"/>
      <c r="Q180" s="383"/>
      <c r="R180" s="383"/>
      <c r="S180" s="383"/>
      <c r="T180" s="383"/>
      <c r="U180" s="383"/>
      <c r="V180" s="383"/>
      <c r="W180" s="383"/>
      <c r="X180" s="383"/>
      <c r="Y180" s="383"/>
      <c r="Z180" s="383"/>
      <c r="AA180" s="383"/>
      <c r="AB180" s="383"/>
      <c r="AC180" s="383"/>
      <c r="AD180" s="383"/>
      <c r="AE180" s="383"/>
      <c r="AF180" s="383"/>
      <c r="AG180" s="384"/>
      <c r="AH180" s="391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3"/>
      <c r="AT180" s="391" t="str">
        <f>IF(AT168="Nemůže být &gt; 70%!!!","Chyba ve výši dotace ZK!",IF(ISERROR(BG180),"",(BG180)))</f>
        <v/>
      </c>
      <c r="AU180" s="392"/>
      <c r="AV180" s="392"/>
      <c r="AW180" s="392"/>
      <c r="AX180" s="392"/>
      <c r="AY180" s="392"/>
      <c r="AZ180" s="392"/>
      <c r="BA180" s="392"/>
      <c r="BB180" s="392"/>
      <c r="BC180" s="392"/>
      <c r="BD180" s="392"/>
      <c r="BE180" s="393"/>
      <c r="BF180" s="5"/>
      <c r="BG180" s="116" t="e">
        <f>IF((AT168+AT169+AT170+AT172+AT174+AT176+AT179)=0%,"POZOR!",(IF((AT168+AT169+AT170+AT172+AT174+AT176+AT179)&lt;&gt;100%,"POZOR!",(""))))</f>
        <v>#VALUE!</v>
      </c>
      <c r="BH180" s="410"/>
      <c r="BI180" s="411"/>
      <c r="BJ180" s="412"/>
      <c r="BK180" s="1"/>
    </row>
    <row r="181" spans="1:117" s="142" customFormat="1" ht="18.75" customHeight="1" x14ac:dyDescent="0.2">
      <c r="A181" s="1"/>
      <c r="B181" s="5"/>
      <c r="C181" s="385"/>
      <c r="D181" s="386"/>
      <c r="E181" s="386"/>
      <c r="F181" s="386"/>
      <c r="G181" s="386"/>
      <c r="H181" s="386"/>
      <c r="I181" s="386"/>
      <c r="J181" s="386"/>
      <c r="K181" s="386"/>
      <c r="L181" s="386"/>
      <c r="M181" s="386"/>
      <c r="N181" s="386"/>
      <c r="O181" s="386"/>
      <c r="P181" s="386"/>
      <c r="Q181" s="386"/>
      <c r="R181" s="386"/>
      <c r="S181" s="386"/>
      <c r="T181" s="386"/>
      <c r="U181" s="386"/>
      <c r="V181" s="386"/>
      <c r="W181" s="386"/>
      <c r="X181" s="386"/>
      <c r="Y181" s="386"/>
      <c r="Z181" s="386"/>
      <c r="AA181" s="386"/>
      <c r="AB181" s="386"/>
      <c r="AC181" s="386"/>
      <c r="AD181" s="386"/>
      <c r="AE181" s="386"/>
      <c r="AF181" s="386"/>
      <c r="AG181" s="387"/>
      <c r="AH181" s="823" t="str">
        <f>IF(OR(AH168="vygeneruje se",AH169=0,AH168=0),"vygeneruje se",(AH168+AH169+AH170+AH172+AH174+AH176+AH179))</f>
        <v>vygeneruje se</v>
      </c>
      <c r="AI181" s="824"/>
      <c r="AJ181" s="824"/>
      <c r="AK181" s="824"/>
      <c r="AL181" s="824"/>
      <c r="AM181" s="824"/>
      <c r="AN181" s="824"/>
      <c r="AO181" s="824"/>
      <c r="AP181" s="824"/>
      <c r="AQ181" s="824"/>
      <c r="AR181" s="824"/>
      <c r="AS181" s="825"/>
      <c r="AT181" s="852" t="str">
        <f>IF( ISERROR(BG181),"vygeneruje se",(BG181))</f>
        <v>vygeneruje se</v>
      </c>
      <c r="AU181" s="853"/>
      <c r="AV181" s="853"/>
      <c r="AW181" s="853"/>
      <c r="AX181" s="853"/>
      <c r="AY181" s="853"/>
      <c r="AZ181" s="853"/>
      <c r="BA181" s="853"/>
      <c r="BB181" s="853"/>
      <c r="BC181" s="853"/>
      <c r="BD181" s="853"/>
      <c r="BE181" s="853"/>
      <c r="BF181" s="5"/>
      <c r="BG181" s="116" t="e">
        <f>IF((AT168+AT169+AT170+AT172+AT174+AT176+AT179)=0%," ",(AT168+AT169+AT170+AT172+AT174+AT176+AT179))</f>
        <v>#VALUE!</v>
      </c>
      <c r="BH181" s="410"/>
      <c r="BI181" s="411"/>
      <c r="BJ181" s="412"/>
      <c r="BK181" s="1"/>
    </row>
    <row r="182" spans="1:117" s="142" customFormat="1" ht="9.75" customHeight="1" x14ac:dyDescent="0.2">
      <c r="A182" s="1"/>
      <c r="B182" s="5"/>
      <c r="C182" s="388"/>
      <c r="D182" s="389"/>
      <c r="E182" s="389"/>
      <c r="F182" s="389"/>
      <c r="G182" s="389"/>
      <c r="H182" s="389"/>
      <c r="I182" s="389"/>
      <c r="J182" s="389"/>
      <c r="K182" s="389"/>
      <c r="L182" s="389"/>
      <c r="M182" s="389"/>
      <c r="N182" s="389"/>
      <c r="O182" s="389"/>
      <c r="P182" s="389"/>
      <c r="Q182" s="389"/>
      <c r="R182" s="389"/>
      <c r="S182" s="389"/>
      <c r="T182" s="389"/>
      <c r="U182" s="389"/>
      <c r="V182" s="389"/>
      <c r="W182" s="389"/>
      <c r="X182" s="389"/>
      <c r="Y182" s="389"/>
      <c r="Z182" s="389"/>
      <c r="AA182" s="389"/>
      <c r="AB182" s="389"/>
      <c r="AC182" s="389"/>
      <c r="AD182" s="389"/>
      <c r="AE182" s="389"/>
      <c r="AF182" s="389"/>
      <c r="AG182" s="390"/>
      <c r="AH182" s="439"/>
      <c r="AI182" s="440"/>
      <c r="AJ182" s="440"/>
      <c r="AK182" s="440"/>
      <c r="AL182" s="440"/>
      <c r="AM182" s="440"/>
      <c r="AN182" s="440"/>
      <c r="AO182" s="440"/>
      <c r="AP182" s="440"/>
      <c r="AQ182" s="440"/>
      <c r="AR182" s="440"/>
      <c r="AS182" s="441"/>
      <c r="AT182" s="439" t="str">
        <f>IF( ISERROR(BG182),"",(BG182))</f>
        <v/>
      </c>
      <c r="AU182" s="440"/>
      <c r="AV182" s="440"/>
      <c r="AW182" s="440"/>
      <c r="AX182" s="440"/>
      <c r="AY182" s="440"/>
      <c r="AZ182" s="440"/>
      <c r="BA182" s="440"/>
      <c r="BB182" s="440"/>
      <c r="BC182" s="440"/>
      <c r="BD182" s="440"/>
      <c r="BE182" s="441"/>
      <c r="BF182" s="5"/>
      <c r="BG182" s="116" t="e">
        <f>IF((AT168+AT169+AT170+AT172+AT174+AT176+AT179)=0%,"Vyplňte sloupec Částka Kč vč. DPH",(IF((AT168+AT169+AT170+AT172+AT174+AT176+AT179)&lt;&gt;100%,"Součet se musí rovnat 100%!",(""))))</f>
        <v>#VALUE!</v>
      </c>
      <c r="BH182" s="413"/>
      <c r="BI182" s="414"/>
      <c r="BJ182" s="415"/>
      <c r="BK182" s="1"/>
    </row>
    <row r="183" spans="1:117" s="142" customFormat="1" ht="18" customHeight="1" x14ac:dyDescent="0.25">
      <c r="A183" s="5"/>
      <c r="B183" s="5"/>
      <c r="C183" s="166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8"/>
      <c r="BF183" s="16"/>
      <c r="BG183" s="35"/>
      <c r="BH183" s="35"/>
      <c r="BI183" s="35"/>
      <c r="BJ183" s="5"/>
      <c r="BK183" s="5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143"/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</row>
    <row r="184" spans="1:117" s="226" customFormat="1" ht="35.25" customHeight="1" x14ac:dyDescent="0.25">
      <c r="A184" s="7"/>
      <c r="B184" s="10"/>
      <c r="C184" s="17" t="s">
        <v>76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8"/>
      <c r="BG184" s="23"/>
      <c r="BH184" s="23"/>
      <c r="BI184" s="38"/>
      <c r="BJ184" s="7"/>
      <c r="BK184" s="7"/>
    </row>
    <row r="185" spans="1:117" s="142" customFormat="1" ht="20.25" customHeight="1" x14ac:dyDescent="0.25">
      <c r="A185" s="1"/>
      <c r="B185" s="2"/>
      <c r="C185" s="841" t="s">
        <v>1619</v>
      </c>
      <c r="D185" s="842"/>
      <c r="E185" s="842"/>
      <c r="F185" s="842"/>
      <c r="G185" s="842"/>
      <c r="H185" s="842"/>
      <c r="I185" s="842"/>
      <c r="J185" s="842"/>
      <c r="K185" s="842"/>
      <c r="L185" s="842"/>
      <c r="M185" s="842"/>
      <c r="N185" s="842"/>
      <c r="O185" s="842"/>
      <c r="P185" s="842"/>
      <c r="Q185" s="842"/>
      <c r="R185" s="842"/>
      <c r="S185" s="843"/>
      <c r="T185" s="843"/>
      <c r="U185" s="843"/>
      <c r="V185" s="843"/>
      <c r="W185" s="843"/>
      <c r="X185" s="843"/>
      <c r="Y185" s="843"/>
      <c r="Z185" s="843"/>
      <c r="AA185" s="843"/>
      <c r="AB185" s="843"/>
      <c r="AC185" s="843"/>
      <c r="AD185" s="843"/>
      <c r="AE185" s="843"/>
      <c r="AF185" s="843"/>
      <c r="AG185" s="843"/>
      <c r="AH185" s="843"/>
      <c r="AI185" s="843"/>
      <c r="AJ185" s="843"/>
      <c r="AK185" s="843"/>
      <c r="AL185" s="843"/>
      <c r="AM185" s="843"/>
      <c r="AN185" s="843"/>
      <c r="AO185" s="843"/>
      <c r="AP185" s="843"/>
      <c r="AQ185" s="843"/>
      <c r="AR185" s="843"/>
      <c r="AS185" s="843"/>
      <c r="AT185" s="843"/>
      <c r="AU185" s="843"/>
      <c r="AV185" s="843"/>
      <c r="AW185" s="843"/>
      <c r="AX185" s="843"/>
      <c r="AY185" s="843"/>
      <c r="AZ185" s="843"/>
      <c r="BA185" s="843"/>
      <c r="BB185" s="843"/>
      <c r="BC185" s="843"/>
      <c r="BD185" s="843"/>
      <c r="BE185" s="844"/>
      <c r="BF185" s="3"/>
      <c r="BG185" s="22"/>
      <c r="BH185" s="22"/>
      <c r="BI185" s="1"/>
      <c r="BJ185" s="1"/>
      <c r="BK185" s="1"/>
      <c r="BL185" s="143"/>
      <c r="BM185" s="143"/>
      <c r="BN185" s="143"/>
      <c r="BO185" s="143"/>
      <c r="BP185" s="143"/>
      <c r="BQ185" s="143"/>
      <c r="BR185" s="143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143"/>
      <c r="CN185" s="143"/>
      <c r="CO185" s="143"/>
      <c r="CP185" s="143"/>
      <c r="CQ185" s="143"/>
      <c r="CR185" s="143"/>
      <c r="CS185" s="143"/>
      <c r="CT185" s="143"/>
      <c r="CU185" s="143"/>
      <c r="CV185" s="143"/>
      <c r="CW185" s="143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</row>
    <row r="186" spans="1:117" s="142" customFormat="1" ht="104.25" customHeight="1" x14ac:dyDescent="0.2">
      <c r="A186" s="1"/>
      <c r="B186" s="5"/>
      <c r="C186" s="780"/>
      <c r="D186" s="781"/>
      <c r="E186" s="781"/>
      <c r="F186" s="781"/>
      <c r="G186" s="781"/>
      <c r="H186" s="781"/>
      <c r="I186" s="781"/>
      <c r="J186" s="781"/>
      <c r="K186" s="781"/>
      <c r="L186" s="781"/>
      <c r="M186" s="781"/>
      <c r="N186" s="781"/>
      <c r="O186" s="781"/>
      <c r="P186" s="781"/>
      <c r="Q186" s="781"/>
      <c r="R186" s="781"/>
      <c r="S186" s="781"/>
      <c r="T186" s="781"/>
      <c r="U186" s="781"/>
      <c r="V186" s="781"/>
      <c r="W186" s="781"/>
      <c r="X186" s="781"/>
      <c r="Y186" s="781"/>
      <c r="Z186" s="781"/>
      <c r="AA186" s="781"/>
      <c r="AB186" s="781"/>
      <c r="AC186" s="781"/>
      <c r="AD186" s="781"/>
      <c r="AE186" s="781"/>
      <c r="AF186" s="781"/>
      <c r="AG186" s="781"/>
      <c r="AH186" s="781"/>
      <c r="AI186" s="781"/>
      <c r="AJ186" s="781"/>
      <c r="AK186" s="781"/>
      <c r="AL186" s="781"/>
      <c r="AM186" s="781"/>
      <c r="AN186" s="781"/>
      <c r="AO186" s="781"/>
      <c r="AP186" s="781"/>
      <c r="AQ186" s="781"/>
      <c r="AR186" s="781"/>
      <c r="AS186" s="781"/>
      <c r="AT186" s="781"/>
      <c r="AU186" s="781"/>
      <c r="AV186" s="781"/>
      <c r="AW186" s="781"/>
      <c r="AX186" s="781"/>
      <c r="AY186" s="781"/>
      <c r="AZ186" s="781"/>
      <c r="BA186" s="781"/>
      <c r="BB186" s="781"/>
      <c r="BC186" s="781"/>
      <c r="BD186" s="781"/>
      <c r="BE186" s="782"/>
      <c r="BF186" s="5"/>
      <c r="BG186" s="22"/>
      <c r="BH186" s="22"/>
      <c r="BI186" s="1"/>
      <c r="BJ186" s="1"/>
      <c r="BK186" s="1"/>
      <c r="BL186" s="143"/>
      <c r="BM186" s="143"/>
      <c r="BN186" s="143"/>
      <c r="BO186" s="143"/>
      <c r="BP186" s="143"/>
      <c r="BQ186" s="143"/>
      <c r="BR186" s="143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143"/>
      <c r="CN186" s="143"/>
      <c r="CO186" s="143"/>
      <c r="CP186" s="143"/>
      <c r="CQ186" s="143"/>
      <c r="CR186" s="143"/>
      <c r="CS186" s="143"/>
      <c r="CT186" s="143"/>
      <c r="CU186" s="143"/>
      <c r="CV186" s="143"/>
      <c r="CW186" s="143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</row>
    <row r="187" spans="1:117" s="142" customFormat="1" ht="24" hidden="1" customHeight="1" x14ac:dyDescent="0.25">
      <c r="A187" s="1"/>
      <c r="B187" s="315"/>
      <c r="C187" s="783" t="s">
        <v>1602</v>
      </c>
      <c r="D187" s="784"/>
      <c r="E187" s="784"/>
      <c r="F187" s="784"/>
      <c r="G187" s="784"/>
      <c r="H187" s="784"/>
      <c r="I187" s="784"/>
      <c r="J187" s="784"/>
      <c r="K187" s="784"/>
      <c r="L187" s="784"/>
      <c r="M187" s="784"/>
      <c r="N187" s="784"/>
      <c r="O187" s="784"/>
      <c r="P187" s="784"/>
      <c r="Q187" s="784"/>
      <c r="R187" s="784"/>
      <c r="S187" s="784"/>
      <c r="T187" s="784"/>
      <c r="U187" s="784"/>
      <c r="V187" s="784"/>
      <c r="W187" s="784"/>
      <c r="X187" s="784"/>
      <c r="Y187" s="784"/>
      <c r="Z187" s="784"/>
      <c r="AA187" s="784"/>
      <c r="AB187" s="784"/>
      <c r="AC187" s="784"/>
      <c r="AD187" s="784"/>
      <c r="AE187" s="784"/>
      <c r="AF187" s="784"/>
      <c r="AG187" s="784"/>
      <c r="AH187" s="784"/>
      <c r="AI187" s="784"/>
      <c r="AJ187" s="784"/>
      <c r="AK187" s="784"/>
      <c r="AL187" s="784"/>
      <c r="AM187" s="784"/>
      <c r="AN187" s="784"/>
      <c r="AO187" s="784"/>
      <c r="AP187" s="784"/>
      <c r="AQ187" s="784"/>
      <c r="AR187" s="784"/>
      <c r="AS187" s="784"/>
      <c r="AT187" s="784"/>
      <c r="AU187" s="784"/>
      <c r="AV187" s="784"/>
      <c r="AW187" s="784"/>
      <c r="AX187" s="784"/>
      <c r="AY187" s="784"/>
      <c r="AZ187" s="784"/>
      <c r="BA187" s="784"/>
      <c r="BB187" s="784"/>
      <c r="BC187" s="784"/>
      <c r="BD187" s="784"/>
      <c r="BE187" s="785"/>
      <c r="BF187" s="316"/>
      <c r="BG187" s="22"/>
      <c r="BH187" s="22"/>
      <c r="BI187" s="1"/>
      <c r="BJ187" s="1"/>
      <c r="BK187" s="1"/>
      <c r="BL187" s="143"/>
      <c r="BM187" s="143"/>
      <c r="BN187" s="143"/>
      <c r="BO187" s="143"/>
      <c r="BP187" s="143"/>
      <c r="BQ187" s="143"/>
      <c r="BR187" s="143"/>
      <c r="BS187" s="143"/>
      <c r="BT187" s="143"/>
      <c r="BU187" s="143"/>
      <c r="BV187" s="143"/>
      <c r="BW187" s="143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3"/>
      <c r="CM187" s="143"/>
      <c r="CN187" s="143"/>
      <c r="CO187" s="143"/>
      <c r="CP187" s="143"/>
      <c r="CQ187" s="143"/>
      <c r="CR187" s="143"/>
      <c r="CS187" s="143"/>
      <c r="CT187" s="143"/>
      <c r="CU187" s="143"/>
      <c r="CV187" s="143"/>
      <c r="CW187" s="143"/>
      <c r="CX187" s="143"/>
      <c r="CY187" s="143"/>
      <c r="CZ187" s="143"/>
      <c r="DA187" s="143"/>
      <c r="DB187" s="143"/>
      <c r="DC187" s="143"/>
      <c r="DD187" s="143"/>
      <c r="DE187" s="143"/>
      <c r="DF187" s="143"/>
      <c r="DG187" s="143"/>
      <c r="DH187" s="143"/>
      <c r="DI187" s="143"/>
      <c r="DJ187" s="143"/>
      <c r="DK187" s="143"/>
      <c r="DL187" s="143"/>
      <c r="DM187" s="143"/>
    </row>
    <row r="188" spans="1:117" s="142" customFormat="1" ht="30" customHeight="1" x14ac:dyDescent="0.25">
      <c r="A188" s="1"/>
      <c r="B188" s="2"/>
      <c r="C188" s="436" t="s">
        <v>1620</v>
      </c>
      <c r="D188" s="437"/>
      <c r="E188" s="437"/>
      <c r="F188" s="437"/>
      <c r="G188" s="437"/>
      <c r="H188" s="437"/>
      <c r="I188" s="437"/>
      <c r="J188" s="437"/>
      <c r="K188" s="437"/>
      <c r="L188" s="437"/>
      <c r="M188" s="437"/>
      <c r="N188" s="437"/>
      <c r="O188" s="437"/>
      <c r="P188" s="437"/>
      <c r="Q188" s="437"/>
      <c r="R188" s="437"/>
      <c r="S188" s="437"/>
      <c r="T188" s="437"/>
      <c r="U188" s="437"/>
      <c r="V188" s="437"/>
      <c r="W188" s="437"/>
      <c r="X188" s="437"/>
      <c r="Y188" s="437"/>
      <c r="Z188" s="437"/>
      <c r="AA188" s="437"/>
      <c r="AB188" s="437"/>
      <c r="AC188" s="437"/>
      <c r="AD188" s="437"/>
      <c r="AE188" s="437"/>
      <c r="AF188" s="437"/>
      <c r="AG188" s="437"/>
      <c r="AH188" s="437"/>
      <c r="AI188" s="437"/>
      <c r="AJ188" s="437"/>
      <c r="AK188" s="437"/>
      <c r="AL188" s="437"/>
      <c r="AM188" s="437"/>
      <c r="AN188" s="437"/>
      <c r="AO188" s="437"/>
      <c r="AP188" s="437"/>
      <c r="AQ188" s="437"/>
      <c r="AR188" s="437"/>
      <c r="AS188" s="437"/>
      <c r="AT188" s="437"/>
      <c r="AU188" s="437"/>
      <c r="AV188" s="437"/>
      <c r="AW188" s="437"/>
      <c r="AX188" s="437"/>
      <c r="AY188" s="437"/>
      <c r="AZ188" s="437"/>
      <c r="BA188" s="437"/>
      <c r="BB188" s="437"/>
      <c r="BC188" s="437"/>
      <c r="BD188" s="437"/>
      <c r="BE188" s="438"/>
      <c r="BF188" s="3"/>
      <c r="BG188" s="22"/>
      <c r="BH188" s="22"/>
      <c r="BI188" s="1"/>
      <c r="BJ188" s="1"/>
      <c r="BK188" s="1"/>
      <c r="BL188" s="143"/>
      <c r="BM188" s="143"/>
      <c r="BN188" s="143"/>
      <c r="BO188" s="143"/>
      <c r="BP188" s="143"/>
      <c r="BQ188" s="143"/>
      <c r="BR188" s="143"/>
      <c r="BS188" s="143"/>
      <c r="BT188" s="143"/>
      <c r="BU188" s="143"/>
      <c r="BV188" s="143"/>
      <c r="BW188" s="143"/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3"/>
      <c r="CM188" s="143"/>
      <c r="CN188" s="143"/>
      <c r="CO188" s="143"/>
      <c r="CP188" s="143"/>
      <c r="CQ188" s="143"/>
      <c r="CR188" s="143"/>
      <c r="CS188" s="143"/>
      <c r="CT188" s="143"/>
      <c r="CU188" s="143"/>
      <c r="CV188" s="143"/>
      <c r="CW188" s="143"/>
      <c r="CX188" s="143"/>
      <c r="CY188" s="143"/>
      <c r="CZ188" s="143"/>
      <c r="DA188" s="143"/>
      <c r="DB188" s="143"/>
      <c r="DC188" s="143"/>
      <c r="DD188" s="143"/>
      <c r="DE188" s="143"/>
      <c r="DF188" s="143"/>
      <c r="DG188" s="143"/>
      <c r="DH188" s="143"/>
      <c r="DI188" s="143"/>
      <c r="DJ188" s="143"/>
      <c r="DK188" s="143"/>
      <c r="DL188" s="143"/>
      <c r="DM188" s="143"/>
    </row>
    <row r="189" spans="1:117" s="142" customFormat="1" ht="72.75" customHeight="1" x14ac:dyDescent="0.2">
      <c r="A189" s="1"/>
      <c r="B189" s="5"/>
      <c r="C189" s="780"/>
      <c r="D189" s="781"/>
      <c r="E189" s="781"/>
      <c r="F189" s="781"/>
      <c r="G189" s="781"/>
      <c r="H189" s="781"/>
      <c r="I189" s="781"/>
      <c r="J189" s="781"/>
      <c r="K189" s="781"/>
      <c r="L189" s="781"/>
      <c r="M189" s="781"/>
      <c r="N189" s="781"/>
      <c r="O189" s="781"/>
      <c r="P189" s="781"/>
      <c r="Q189" s="781"/>
      <c r="R189" s="781"/>
      <c r="S189" s="781"/>
      <c r="T189" s="781"/>
      <c r="U189" s="781"/>
      <c r="V189" s="781"/>
      <c r="W189" s="781"/>
      <c r="X189" s="781"/>
      <c r="Y189" s="781"/>
      <c r="Z189" s="781"/>
      <c r="AA189" s="781"/>
      <c r="AB189" s="781"/>
      <c r="AC189" s="781"/>
      <c r="AD189" s="781"/>
      <c r="AE189" s="781"/>
      <c r="AF189" s="781"/>
      <c r="AG189" s="781"/>
      <c r="AH189" s="781"/>
      <c r="AI189" s="781"/>
      <c r="AJ189" s="781"/>
      <c r="AK189" s="781"/>
      <c r="AL189" s="781"/>
      <c r="AM189" s="781"/>
      <c r="AN189" s="781"/>
      <c r="AO189" s="781"/>
      <c r="AP189" s="781"/>
      <c r="AQ189" s="781"/>
      <c r="AR189" s="781"/>
      <c r="AS189" s="781"/>
      <c r="AT189" s="781"/>
      <c r="AU189" s="781"/>
      <c r="AV189" s="781"/>
      <c r="AW189" s="781"/>
      <c r="AX189" s="781"/>
      <c r="AY189" s="781"/>
      <c r="AZ189" s="781"/>
      <c r="BA189" s="781"/>
      <c r="BB189" s="781"/>
      <c r="BC189" s="781"/>
      <c r="BD189" s="781"/>
      <c r="BE189" s="782"/>
      <c r="BF189" s="5"/>
      <c r="BG189" s="22"/>
      <c r="BH189" s="22"/>
      <c r="BI189" s="1"/>
      <c r="BJ189" s="1"/>
      <c r="BK189" s="1"/>
      <c r="BL189" s="143"/>
      <c r="BM189" s="143"/>
      <c r="BN189" s="143"/>
      <c r="BO189" s="143"/>
      <c r="BP189" s="143"/>
      <c r="BQ189" s="143"/>
      <c r="BR189" s="143"/>
      <c r="BS189" s="143"/>
      <c r="BT189" s="143"/>
      <c r="BU189" s="143"/>
      <c r="BV189" s="143"/>
      <c r="BW189" s="143"/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3"/>
      <c r="CM189" s="143"/>
      <c r="CN189" s="143"/>
      <c r="CO189" s="143"/>
      <c r="CP189" s="143"/>
      <c r="CQ189" s="143"/>
      <c r="CR189" s="143"/>
      <c r="CS189" s="143"/>
      <c r="CT189" s="143"/>
      <c r="CU189" s="143"/>
      <c r="CV189" s="143"/>
      <c r="CW189" s="143"/>
      <c r="CX189" s="143"/>
      <c r="CY189" s="143"/>
      <c r="CZ189" s="143"/>
      <c r="DA189" s="143"/>
      <c r="DB189" s="143"/>
      <c r="DC189" s="143"/>
      <c r="DD189" s="143"/>
      <c r="DE189" s="143"/>
      <c r="DF189" s="143"/>
      <c r="DG189" s="143"/>
      <c r="DH189" s="143"/>
      <c r="DI189" s="143"/>
      <c r="DJ189" s="143"/>
      <c r="DK189" s="143"/>
      <c r="DL189" s="143"/>
      <c r="DM189" s="143"/>
    </row>
    <row r="190" spans="1:117" s="142" customFormat="1" ht="18.75" customHeight="1" x14ac:dyDescent="0.25">
      <c r="A190" s="1"/>
      <c r="B190" s="2"/>
      <c r="C190" s="436" t="s">
        <v>1603</v>
      </c>
      <c r="D190" s="437"/>
      <c r="E190" s="437"/>
      <c r="F190" s="437"/>
      <c r="G190" s="437"/>
      <c r="H190" s="437"/>
      <c r="I190" s="43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  <c r="AH190" s="437"/>
      <c r="AI190" s="437"/>
      <c r="AJ190" s="437"/>
      <c r="AK190" s="437"/>
      <c r="AL190" s="437"/>
      <c r="AM190" s="437"/>
      <c r="AN190" s="437"/>
      <c r="AO190" s="437"/>
      <c r="AP190" s="437"/>
      <c r="AQ190" s="437"/>
      <c r="AR190" s="437"/>
      <c r="AS190" s="437"/>
      <c r="AT190" s="437"/>
      <c r="AU190" s="437"/>
      <c r="AV190" s="437"/>
      <c r="AW190" s="437"/>
      <c r="AX190" s="437"/>
      <c r="AY190" s="437"/>
      <c r="AZ190" s="437"/>
      <c r="BA190" s="437"/>
      <c r="BB190" s="437"/>
      <c r="BC190" s="437"/>
      <c r="BD190" s="437"/>
      <c r="BE190" s="438"/>
      <c r="BF190" s="3"/>
      <c r="BG190" s="22" t="s">
        <v>1607</v>
      </c>
      <c r="BH190" s="22"/>
      <c r="BI190" s="1"/>
      <c r="BJ190" s="1"/>
      <c r="BK190" s="1"/>
      <c r="BL190" s="143"/>
      <c r="BM190" s="143"/>
      <c r="BN190" s="143"/>
      <c r="BO190" s="143"/>
      <c r="BP190" s="143"/>
      <c r="BQ190" s="143"/>
      <c r="BR190" s="143"/>
      <c r="BS190" s="143"/>
      <c r="BT190" s="143"/>
      <c r="BU190" s="143"/>
      <c r="BV190" s="143"/>
      <c r="BW190" s="143"/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143"/>
      <c r="CN190" s="143"/>
      <c r="CO190" s="143"/>
      <c r="CP190" s="143"/>
      <c r="CQ190" s="143"/>
      <c r="CR190" s="143"/>
      <c r="CS190" s="143"/>
      <c r="CT190" s="143"/>
      <c r="CU190" s="143"/>
      <c r="CV190" s="143"/>
      <c r="CW190" s="143"/>
      <c r="CX190" s="143"/>
      <c r="CY190" s="143"/>
      <c r="CZ190" s="143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</row>
    <row r="191" spans="1:117" s="142" customFormat="1" ht="18.75" customHeight="1" x14ac:dyDescent="0.2">
      <c r="A191" s="1"/>
      <c r="B191" s="5"/>
      <c r="C191" s="854" t="s">
        <v>1607</v>
      </c>
      <c r="D191" s="855"/>
      <c r="E191" s="855"/>
      <c r="F191" s="855"/>
      <c r="G191" s="855"/>
      <c r="H191" s="855"/>
      <c r="I191" s="855"/>
      <c r="J191" s="855"/>
      <c r="K191" s="855"/>
      <c r="L191" s="855"/>
      <c r="M191" s="855"/>
      <c r="N191" s="855"/>
      <c r="O191" s="855"/>
      <c r="P191" s="855"/>
      <c r="Q191" s="855"/>
      <c r="R191" s="855"/>
      <c r="S191" s="855"/>
      <c r="T191" s="855"/>
      <c r="U191" s="855"/>
      <c r="V191" s="855"/>
      <c r="W191" s="855"/>
      <c r="X191" s="855"/>
      <c r="Y191" s="855"/>
      <c r="Z191" s="855"/>
      <c r="AA191" s="855"/>
      <c r="AB191" s="855"/>
      <c r="AC191" s="855"/>
      <c r="AD191" s="855"/>
      <c r="AE191" s="855"/>
      <c r="AF191" s="855"/>
      <c r="AG191" s="855"/>
      <c r="AH191" s="855"/>
      <c r="AI191" s="855"/>
      <c r="AJ191" s="855"/>
      <c r="AK191" s="855"/>
      <c r="AL191" s="855"/>
      <c r="AM191" s="855"/>
      <c r="AN191" s="855"/>
      <c r="AO191" s="855"/>
      <c r="AP191" s="855"/>
      <c r="AQ191" s="855"/>
      <c r="AR191" s="855"/>
      <c r="AS191" s="855"/>
      <c r="AT191" s="855"/>
      <c r="AU191" s="855"/>
      <c r="AV191" s="855"/>
      <c r="AW191" s="855"/>
      <c r="AX191" s="855"/>
      <c r="AY191" s="855"/>
      <c r="AZ191" s="855"/>
      <c r="BA191" s="855"/>
      <c r="BB191" s="855"/>
      <c r="BC191" s="855"/>
      <c r="BD191" s="855"/>
      <c r="BE191" s="856"/>
      <c r="BF191" s="5"/>
      <c r="BG191" s="22" t="s">
        <v>1604</v>
      </c>
      <c r="BH191" s="22"/>
      <c r="BI191" s="1"/>
      <c r="BJ191" s="1"/>
      <c r="BK191" s="1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143"/>
      <c r="CP191" s="143"/>
      <c r="CQ191" s="143"/>
      <c r="CR191" s="143"/>
      <c r="CS191" s="143"/>
      <c r="CT191" s="143"/>
      <c r="CU191" s="143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</row>
    <row r="192" spans="1:117" s="142" customFormat="1" ht="36" customHeight="1" x14ac:dyDescent="0.2">
      <c r="A192" s="5"/>
      <c r="B192" s="5"/>
      <c r="C192" s="786" t="s">
        <v>97</v>
      </c>
      <c r="D192" s="787"/>
      <c r="E192" s="787"/>
      <c r="F192" s="787"/>
      <c r="G192" s="787"/>
      <c r="H192" s="787"/>
      <c r="I192" s="787"/>
      <c r="J192" s="787"/>
      <c r="K192" s="787"/>
      <c r="L192" s="787"/>
      <c r="M192" s="787"/>
      <c r="N192" s="787"/>
      <c r="O192" s="787"/>
      <c r="P192" s="787"/>
      <c r="Q192" s="787"/>
      <c r="R192" s="787"/>
      <c r="S192" s="787"/>
      <c r="T192" s="787"/>
      <c r="U192" s="787"/>
      <c r="V192" s="787"/>
      <c r="W192" s="787"/>
      <c r="X192" s="787"/>
      <c r="Y192" s="787"/>
      <c r="Z192" s="787"/>
      <c r="AA192" s="787"/>
      <c r="AB192" s="787"/>
      <c r="AC192" s="787"/>
      <c r="AD192" s="787"/>
      <c r="AE192" s="787"/>
      <c r="AF192" s="787"/>
      <c r="AG192" s="787"/>
      <c r="AH192" s="787"/>
      <c r="AI192" s="787"/>
      <c r="AJ192" s="787"/>
      <c r="AK192" s="787"/>
      <c r="AL192" s="787"/>
      <c r="AM192" s="787"/>
      <c r="AN192" s="787"/>
      <c r="AO192" s="787"/>
      <c r="AP192" s="787"/>
      <c r="AQ192" s="787"/>
      <c r="AR192" s="787"/>
      <c r="AS192" s="787"/>
      <c r="AT192" s="787"/>
      <c r="AU192" s="787"/>
      <c r="AV192" s="787"/>
      <c r="AW192" s="787"/>
      <c r="AX192" s="787"/>
      <c r="AY192" s="787"/>
      <c r="AZ192" s="787"/>
      <c r="BA192" s="787"/>
      <c r="BB192" s="787"/>
      <c r="BC192" s="787"/>
      <c r="BD192" s="787"/>
      <c r="BE192" s="788"/>
      <c r="BF192" s="5"/>
      <c r="BG192" s="36" t="s">
        <v>1605</v>
      </c>
      <c r="BH192" s="36"/>
      <c r="BI192" s="5"/>
      <c r="BJ192" s="5"/>
      <c r="BK192" s="5"/>
    </row>
    <row r="193" spans="1:117" s="142" customFormat="1" ht="30.75" customHeight="1" x14ac:dyDescent="0.25">
      <c r="A193" s="1"/>
      <c r="B193" s="2"/>
      <c r="C193" s="841" t="s">
        <v>1608</v>
      </c>
      <c r="D193" s="842"/>
      <c r="E193" s="842"/>
      <c r="F193" s="842"/>
      <c r="G193" s="842"/>
      <c r="H193" s="842"/>
      <c r="I193" s="842"/>
      <c r="J193" s="842"/>
      <c r="K193" s="842"/>
      <c r="L193" s="842"/>
      <c r="M193" s="842"/>
      <c r="N193" s="842"/>
      <c r="O193" s="842"/>
      <c r="P193" s="842"/>
      <c r="Q193" s="842"/>
      <c r="R193" s="842"/>
      <c r="S193" s="843"/>
      <c r="T193" s="843"/>
      <c r="U193" s="843"/>
      <c r="V193" s="843"/>
      <c r="W193" s="843"/>
      <c r="X193" s="843"/>
      <c r="Y193" s="843"/>
      <c r="Z193" s="843"/>
      <c r="AA193" s="843"/>
      <c r="AB193" s="843"/>
      <c r="AC193" s="843"/>
      <c r="AD193" s="843"/>
      <c r="AE193" s="843"/>
      <c r="AF193" s="843"/>
      <c r="AG193" s="843"/>
      <c r="AH193" s="843"/>
      <c r="AI193" s="843"/>
      <c r="AJ193" s="843"/>
      <c r="AK193" s="843"/>
      <c r="AL193" s="843"/>
      <c r="AM193" s="843"/>
      <c r="AN193" s="843"/>
      <c r="AO193" s="843"/>
      <c r="AP193" s="843"/>
      <c r="AQ193" s="843"/>
      <c r="AR193" s="843"/>
      <c r="AS193" s="843"/>
      <c r="AT193" s="843"/>
      <c r="AU193" s="843"/>
      <c r="AV193" s="843"/>
      <c r="AW193" s="843"/>
      <c r="AX193" s="843"/>
      <c r="AY193" s="843"/>
      <c r="AZ193" s="843"/>
      <c r="BA193" s="843"/>
      <c r="BB193" s="843"/>
      <c r="BC193" s="843"/>
      <c r="BD193" s="843"/>
      <c r="BE193" s="844"/>
      <c r="BF193" s="3"/>
      <c r="BG193" s="22" t="s">
        <v>1606</v>
      </c>
      <c r="BH193" s="22"/>
      <c r="BI193" s="1"/>
      <c r="BJ193" s="1"/>
      <c r="BK193" s="1"/>
    </row>
    <row r="194" spans="1:117" s="142" customFormat="1" ht="50.45" customHeight="1" x14ac:dyDescent="0.2">
      <c r="A194" s="1"/>
      <c r="B194" s="5"/>
      <c r="C194" s="780"/>
      <c r="D194" s="845"/>
      <c r="E194" s="845"/>
      <c r="F194" s="845"/>
      <c r="G194" s="845"/>
      <c r="H194" s="845"/>
      <c r="I194" s="845"/>
      <c r="J194" s="845"/>
      <c r="K194" s="845"/>
      <c r="L194" s="845"/>
      <c r="M194" s="845"/>
      <c r="N194" s="845"/>
      <c r="O194" s="845"/>
      <c r="P194" s="845"/>
      <c r="Q194" s="845"/>
      <c r="R194" s="845"/>
      <c r="S194" s="845"/>
      <c r="T194" s="845"/>
      <c r="U194" s="845"/>
      <c r="V194" s="845"/>
      <c r="W194" s="845"/>
      <c r="X194" s="845"/>
      <c r="Y194" s="845"/>
      <c r="Z194" s="845"/>
      <c r="AA194" s="845"/>
      <c r="AB194" s="845"/>
      <c r="AC194" s="845"/>
      <c r="AD194" s="845"/>
      <c r="AE194" s="845"/>
      <c r="AF194" s="845"/>
      <c r="AG194" s="845"/>
      <c r="AH194" s="845"/>
      <c r="AI194" s="845"/>
      <c r="AJ194" s="845"/>
      <c r="AK194" s="845"/>
      <c r="AL194" s="845"/>
      <c r="AM194" s="845"/>
      <c r="AN194" s="845"/>
      <c r="AO194" s="845"/>
      <c r="AP194" s="845"/>
      <c r="AQ194" s="845"/>
      <c r="AR194" s="845"/>
      <c r="AS194" s="845"/>
      <c r="AT194" s="845"/>
      <c r="AU194" s="845"/>
      <c r="AV194" s="845"/>
      <c r="AW194" s="845"/>
      <c r="AX194" s="845"/>
      <c r="AY194" s="845"/>
      <c r="AZ194" s="845"/>
      <c r="BA194" s="845"/>
      <c r="BB194" s="845"/>
      <c r="BC194" s="845"/>
      <c r="BD194" s="845"/>
      <c r="BE194" s="846"/>
      <c r="BF194" s="5"/>
      <c r="BG194" s="22"/>
      <c r="BH194" s="22"/>
      <c r="BI194" s="1"/>
      <c r="BJ194" s="1"/>
      <c r="BK194" s="1"/>
    </row>
    <row r="195" spans="1:117" s="226" customFormat="1" ht="40.5" customHeight="1" x14ac:dyDescent="0.25">
      <c r="A195" s="7"/>
      <c r="B195" s="10"/>
      <c r="C195" s="857" t="s">
        <v>209</v>
      </c>
      <c r="D195" s="857"/>
      <c r="E195" s="857"/>
      <c r="F195" s="857"/>
      <c r="G195" s="857"/>
      <c r="H195" s="857"/>
      <c r="I195" s="857"/>
      <c r="J195" s="857"/>
      <c r="K195" s="857"/>
      <c r="L195" s="857"/>
      <c r="M195" s="857"/>
      <c r="N195" s="857"/>
      <c r="O195" s="857"/>
      <c r="P195" s="857"/>
      <c r="Q195" s="857"/>
      <c r="R195" s="857"/>
      <c r="S195" s="857"/>
      <c r="T195" s="857"/>
      <c r="U195" s="857"/>
      <c r="V195" s="857"/>
      <c r="W195" s="857"/>
      <c r="X195" s="857"/>
      <c r="Y195" s="857"/>
      <c r="Z195" s="857"/>
      <c r="AA195" s="857"/>
      <c r="AB195" s="857"/>
      <c r="AC195" s="857"/>
      <c r="AD195" s="857"/>
      <c r="AE195" s="857"/>
      <c r="AF195" s="857"/>
      <c r="AG195" s="857"/>
      <c r="AH195" s="857"/>
      <c r="AI195" s="857"/>
      <c r="AJ195" s="857"/>
      <c r="AK195" s="857"/>
      <c r="AL195" s="857"/>
      <c r="AM195" s="857"/>
      <c r="AN195" s="857"/>
      <c r="AO195" s="857"/>
      <c r="AP195" s="857"/>
      <c r="AQ195" s="857"/>
      <c r="AR195" s="857"/>
      <c r="AS195" s="857"/>
      <c r="AT195" s="857"/>
      <c r="AU195" s="857"/>
      <c r="AV195" s="857"/>
      <c r="AW195" s="857"/>
      <c r="AX195" s="857"/>
      <c r="AY195" s="857"/>
      <c r="AZ195" s="857"/>
      <c r="BA195" s="857"/>
      <c r="BB195" s="857"/>
      <c r="BC195" s="857"/>
      <c r="BD195" s="857"/>
      <c r="BE195" s="857"/>
      <c r="BF195" s="8"/>
      <c r="BG195" s="23"/>
      <c r="BH195" s="23"/>
      <c r="BI195" s="38"/>
      <c r="BJ195" s="7"/>
      <c r="BK195" s="7"/>
      <c r="BL195" s="225"/>
      <c r="BM195" s="225"/>
      <c r="BN195" s="225"/>
      <c r="BO195" s="225"/>
      <c r="BP195" s="225"/>
      <c r="BQ195" s="225"/>
      <c r="BR195" s="225"/>
      <c r="BS195" s="225"/>
      <c r="BT195" s="225"/>
      <c r="BU195" s="225"/>
      <c r="BV195" s="225"/>
      <c r="BW195" s="225"/>
      <c r="BX195" s="225"/>
      <c r="BY195" s="225"/>
      <c r="BZ195" s="225"/>
      <c r="CA195" s="225"/>
      <c r="CB195" s="225"/>
      <c r="CC195" s="225"/>
      <c r="CD195" s="225"/>
      <c r="CE195" s="225"/>
      <c r="CF195" s="225"/>
      <c r="CG195" s="225"/>
      <c r="CH195" s="225"/>
      <c r="CI195" s="225"/>
      <c r="CJ195" s="225"/>
      <c r="CK195" s="225"/>
      <c r="CL195" s="225"/>
      <c r="CM195" s="225"/>
      <c r="CN195" s="225"/>
      <c r="CO195" s="225"/>
      <c r="CP195" s="225"/>
      <c r="CQ195" s="225"/>
      <c r="CR195" s="225"/>
      <c r="CS195" s="225"/>
      <c r="CT195" s="225"/>
      <c r="CU195" s="225"/>
      <c r="CV195" s="225"/>
      <c r="CW195" s="225"/>
      <c r="CX195" s="225"/>
      <c r="CY195" s="225"/>
      <c r="CZ195" s="225"/>
      <c r="DA195" s="225"/>
      <c r="DB195" s="225"/>
      <c r="DC195" s="225"/>
      <c r="DD195" s="225"/>
      <c r="DE195" s="225"/>
      <c r="DF195" s="225"/>
      <c r="DG195" s="225"/>
      <c r="DH195" s="225"/>
      <c r="DI195" s="225"/>
      <c r="DJ195" s="225"/>
      <c r="DK195" s="225"/>
      <c r="DL195" s="225"/>
      <c r="DM195" s="225"/>
    </row>
    <row r="196" spans="1:117" s="142" customFormat="1" ht="18.75" customHeight="1" x14ac:dyDescent="0.25">
      <c r="A196" s="1"/>
      <c r="B196" s="2"/>
      <c r="C196" s="841" t="s">
        <v>1609</v>
      </c>
      <c r="D196" s="842"/>
      <c r="E196" s="842"/>
      <c r="F196" s="842"/>
      <c r="G196" s="842"/>
      <c r="H196" s="842"/>
      <c r="I196" s="842"/>
      <c r="J196" s="842"/>
      <c r="K196" s="842"/>
      <c r="L196" s="842"/>
      <c r="M196" s="842"/>
      <c r="N196" s="842"/>
      <c r="O196" s="842"/>
      <c r="P196" s="842"/>
      <c r="Q196" s="842"/>
      <c r="R196" s="842"/>
      <c r="S196" s="842"/>
      <c r="T196" s="842"/>
      <c r="U196" s="842"/>
      <c r="V196" s="842"/>
      <c r="W196" s="842"/>
      <c r="X196" s="842"/>
      <c r="Y196" s="842"/>
      <c r="Z196" s="842"/>
      <c r="AA196" s="842"/>
      <c r="AB196" s="842"/>
      <c r="AC196" s="842"/>
      <c r="AD196" s="842"/>
      <c r="AE196" s="842"/>
      <c r="AF196" s="842"/>
      <c r="AG196" s="842"/>
      <c r="AH196" s="842"/>
      <c r="AI196" s="842"/>
      <c r="AJ196" s="842"/>
      <c r="AK196" s="842"/>
      <c r="AL196" s="842"/>
      <c r="AM196" s="842"/>
      <c r="AN196" s="842"/>
      <c r="AO196" s="842"/>
      <c r="AP196" s="842"/>
      <c r="AQ196" s="842"/>
      <c r="AR196" s="842"/>
      <c r="AS196" s="842"/>
      <c r="AT196" s="842"/>
      <c r="AU196" s="842"/>
      <c r="AV196" s="842"/>
      <c r="AW196" s="842"/>
      <c r="AX196" s="842"/>
      <c r="AY196" s="842"/>
      <c r="AZ196" s="842"/>
      <c r="BA196" s="842"/>
      <c r="BB196" s="842"/>
      <c r="BC196" s="842"/>
      <c r="BD196" s="842"/>
      <c r="BE196" s="891"/>
      <c r="BF196" s="3"/>
      <c r="BG196" s="22" t="s">
        <v>1607</v>
      </c>
      <c r="BH196" s="22" t="s">
        <v>1604</v>
      </c>
      <c r="BI196" s="1" t="s">
        <v>1605</v>
      </c>
      <c r="BJ196" s="1" t="s">
        <v>1606</v>
      </c>
      <c r="BL196" s="143"/>
      <c r="BM196" s="143"/>
      <c r="BN196" s="143"/>
      <c r="BO196" s="143"/>
      <c r="BP196" s="143"/>
      <c r="BQ196" s="143"/>
      <c r="BR196" s="143"/>
      <c r="BS196" s="143"/>
      <c r="BT196" s="143"/>
      <c r="BU196" s="143"/>
      <c r="BV196" s="143"/>
      <c r="BW196" s="143"/>
      <c r="BX196" s="143"/>
      <c r="BY196" s="143"/>
      <c r="BZ196" s="143"/>
      <c r="CA196" s="143"/>
      <c r="CB196" s="143"/>
      <c r="CC196" s="143"/>
      <c r="CD196" s="143"/>
      <c r="CE196" s="143"/>
      <c r="CF196" s="143"/>
      <c r="CG196" s="143"/>
      <c r="CH196" s="143"/>
      <c r="CI196" s="143"/>
      <c r="CJ196" s="143"/>
      <c r="CK196" s="143"/>
      <c r="CL196" s="143"/>
      <c r="CM196" s="143"/>
      <c r="CN196" s="143"/>
      <c r="CO196" s="143"/>
      <c r="CP196" s="143"/>
      <c r="CQ196" s="143"/>
      <c r="CR196" s="143"/>
      <c r="CS196" s="143"/>
      <c r="CT196" s="143"/>
      <c r="CU196" s="143"/>
      <c r="CV196" s="143"/>
      <c r="CW196" s="143"/>
      <c r="CX196" s="143"/>
      <c r="CY196" s="143"/>
      <c r="CZ196" s="143"/>
      <c r="DA196" s="143"/>
      <c r="DB196" s="143"/>
      <c r="DC196" s="143"/>
      <c r="DD196" s="143"/>
      <c r="DE196" s="143"/>
      <c r="DF196" s="143"/>
      <c r="DG196" s="143"/>
      <c r="DH196" s="143"/>
      <c r="DI196" s="143"/>
      <c r="DJ196" s="143"/>
      <c r="DK196" s="143"/>
      <c r="DL196" s="143"/>
      <c r="DM196" s="143"/>
    </row>
    <row r="197" spans="1:117" s="142" customFormat="1" ht="18.75" customHeight="1" x14ac:dyDescent="0.2">
      <c r="A197" s="1"/>
      <c r="B197" s="5"/>
      <c r="C197" s="854" t="s">
        <v>1607</v>
      </c>
      <c r="D197" s="855"/>
      <c r="E197" s="855"/>
      <c r="F197" s="855"/>
      <c r="G197" s="855"/>
      <c r="H197" s="855"/>
      <c r="I197" s="855"/>
      <c r="J197" s="855"/>
      <c r="K197" s="855"/>
      <c r="L197" s="855"/>
      <c r="M197" s="855"/>
      <c r="N197" s="855"/>
      <c r="O197" s="855"/>
      <c r="P197" s="855"/>
      <c r="Q197" s="855"/>
      <c r="R197" s="855"/>
      <c r="S197" s="855"/>
      <c r="T197" s="855"/>
      <c r="U197" s="855"/>
      <c r="V197" s="855"/>
      <c r="W197" s="855"/>
      <c r="X197" s="855"/>
      <c r="Y197" s="855"/>
      <c r="Z197" s="855"/>
      <c r="AA197" s="855"/>
      <c r="AB197" s="855"/>
      <c r="AC197" s="855"/>
      <c r="AD197" s="855"/>
      <c r="AE197" s="855"/>
      <c r="AF197" s="855"/>
      <c r="AG197" s="855"/>
      <c r="AH197" s="855"/>
      <c r="AI197" s="855"/>
      <c r="AJ197" s="855"/>
      <c r="AK197" s="855"/>
      <c r="AL197" s="855"/>
      <c r="AM197" s="855"/>
      <c r="AN197" s="855"/>
      <c r="AO197" s="855"/>
      <c r="AP197" s="855"/>
      <c r="AQ197" s="855"/>
      <c r="AR197" s="855"/>
      <c r="AS197" s="855"/>
      <c r="AT197" s="855"/>
      <c r="AU197" s="855"/>
      <c r="AV197" s="855"/>
      <c r="AW197" s="855"/>
      <c r="AX197" s="855"/>
      <c r="AY197" s="855"/>
      <c r="AZ197" s="855"/>
      <c r="BA197" s="855"/>
      <c r="BB197" s="855"/>
      <c r="BC197" s="855"/>
      <c r="BD197" s="855"/>
      <c r="BE197" s="856"/>
      <c r="BF197" s="5"/>
      <c r="BG197" s="22"/>
      <c r="BH197" s="22"/>
      <c r="BI197" s="1"/>
      <c r="BJ197" s="1"/>
      <c r="BK197" s="1"/>
      <c r="BL197" s="143"/>
      <c r="BM197" s="143"/>
      <c r="BN197" s="143"/>
      <c r="BO197" s="143"/>
      <c r="BP197" s="143"/>
      <c r="BQ197" s="143"/>
      <c r="BR197" s="143"/>
      <c r="BS197" s="143"/>
      <c r="BT197" s="143"/>
      <c r="BU197" s="143"/>
      <c r="BV197" s="143"/>
      <c r="BW197" s="143"/>
      <c r="BX197" s="143"/>
      <c r="BY197" s="143"/>
      <c r="BZ197" s="143"/>
      <c r="CA197" s="143"/>
      <c r="CB197" s="143"/>
      <c r="CC197" s="143"/>
      <c r="CD197" s="143"/>
      <c r="CE197" s="143"/>
      <c r="CF197" s="143"/>
      <c r="CG197" s="143"/>
      <c r="CH197" s="143"/>
      <c r="CI197" s="143"/>
      <c r="CJ197" s="143"/>
      <c r="CK197" s="143"/>
      <c r="CL197" s="143"/>
      <c r="CM197" s="143"/>
      <c r="CN197" s="143"/>
      <c r="CO197" s="143"/>
      <c r="CP197" s="143"/>
      <c r="CQ197" s="143"/>
      <c r="CR197" s="143"/>
      <c r="CS197" s="143"/>
      <c r="CT197" s="143"/>
      <c r="CU197" s="143"/>
      <c r="CV197" s="143"/>
      <c r="CW197" s="143"/>
      <c r="CX197" s="143"/>
      <c r="CY197" s="143"/>
      <c r="CZ197" s="143"/>
      <c r="DA197" s="143"/>
      <c r="DB197" s="143"/>
      <c r="DC197" s="143"/>
      <c r="DD197" s="143"/>
      <c r="DE197" s="143"/>
      <c r="DF197" s="143"/>
      <c r="DG197" s="143"/>
      <c r="DH197" s="143"/>
      <c r="DI197" s="143"/>
      <c r="DJ197" s="143"/>
      <c r="DK197" s="143"/>
      <c r="DL197" s="143"/>
      <c r="DM197" s="143"/>
    </row>
    <row r="198" spans="1:117" s="142" customFormat="1" ht="28.9" hidden="1" customHeight="1" x14ac:dyDescent="0.2">
      <c r="A198" s="5"/>
      <c r="B198" s="5"/>
      <c r="C198" s="831"/>
      <c r="D198" s="832"/>
      <c r="E198" s="832"/>
      <c r="F198" s="832"/>
      <c r="G198" s="832"/>
      <c r="H198" s="832"/>
      <c r="I198" s="832"/>
      <c r="J198" s="832"/>
      <c r="K198" s="832"/>
      <c r="L198" s="832"/>
      <c r="M198" s="832"/>
      <c r="N198" s="832"/>
      <c r="O198" s="832"/>
      <c r="P198" s="832"/>
      <c r="Q198" s="832"/>
      <c r="R198" s="832"/>
      <c r="S198" s="832"/>
      <c r="T198" s="832"/>
      <c r="U198" s="832"/>
      <c r="V198" s="832"/>
      <c r="W198" s="832"/>
      <c r="X198" s="832"/>
      <c r="Y198" s="832"/>
      <c r="Z198" s="832"/>
      <c r="AA198" s="832"/>
      <c r="AB198" s="832"/>
      <c r="AC198" s="833"/>
      <c r="AD198" s="834"/>
      <c r="AE198" s="835"/>
      <c r="AF198" s="835"/>
      <c r="AG198" s="835"/>
      <c r="AH198" s="835"/>
      <c r="AI198" s="835"/>
      <c r="AJ198" s="835"/>
      <c r="AK198" s="835"/>
      <c r="AL198" s="835"/>
      <c r="AM198" s="835"/>
      <c r="AN198" s="835"/>
      <c r="AO198" s="835"/>
      <c r="AP198" s="835"/>
      <c r="AQ198" s="835"/>
      <c r="AR198" s="835"/>
      <c r="AS198" s="835"/>
      <c r="AT198" s="835"/>
      <c r="AU198" s="835"/>
      <c r="AV198" s="835"/>
      <c r="AW198" s="835"/>
      <c r="AX198" s="835"/>
      <c r="AY198" s="835"/>
      <c r="AZ198" s="835"/>
      <c r="BA198" s="835"/>
      <c r="BB198" s="835"/>
      <c r="BC198" s="835"/>
      <c r="BD198" s="835"/>
      <c r="BE198" s="836"/>
      <c r="BF198" s="5"/>
      <c r="BG198" s="36"/>
      <c r="BH198" s="36"/>
      <c r="BI198" s="38"/>
      <c r="BJ198" s="5"/>
      <c r="BK198" s="5"/>
    </row>
    <row r="199" spans="1:117" s="142" customFormat="1" ht="52.9" hidden="1" customHeight="1" x14ac:dyDescent="0.2">
      <c r="A199" s="5"/>
      <c r="B199" s="5"/>
      <c r="C199" s="831"/>
      <c r="D199" s="832"/>
      <c r="E199" s="832"/>
      <c r="F199" s="832"/>
      <c r="G199" s="832"/>
      <c r="H199" s="832"/>
      <c r="I199" s="832"/>
      <c r="J199" s="832"/>
      <c r="K199" s="832"/>
      <c r="L199" s="832"/>
      <c r="M199" s="832"/>
      <c r="N199" s="832"/>
      <c r="O199" s="832"/>
      <c r="P199" s="832"/>
      <c r="Q199" s="832"/>
      <c r="R199" s="832"/>
      <c r="S199" s="832"/>
      <c r="T199" s="832"/>
      <c r="U199" s="832"/>
      <c r="V199" s="832"/>
      <c r="W199" s="832"/>
      <c r="X199" s="832"/>
      <c r="Y199" s="832"/>
      <c r="Z199" s="832"/>
      <c r="AA199" s="832"/>
      <c r="AB199" s="832"/>
      <c r="AC199" s="833"/>
      <c r="AD199" s="834"/>
      <c r="AE199" s="835"/>
      <c r="AF199" s="835"/>
      <c r="AG199" s="835"/>
      <c r="AH199" s="835"/>
      <c r="AI199" s="835"/>
      <c r="AJ199" s="835"/>
      <c r="AK199" s="835"/>
      <c r="AL199" s="835"/>
      <c r="AM199" s="835"/>
      <c r="AN199" s="835"/>
      <c r="AO199" s="835"/>
      <c r="AP199" s="835"/>
      <c r="AQ199" s="835"/>
      <c r="AR199" s="835"/>
      <c r="AS199" s="835"/>
      <c r="AT199" s="835"/>
      <c r="AU199" s="835"/>
      <c r="AV199" s="835"/>
      <c r="AW199" s="835"/>
      <c r="AX199" s="835"/>
      <c r="AY199" s="835"/>
      <c r="AZ199" s="835"/>
      <c r="BA199" s="835"/>
      <c r="BB199" s="835"/>
      <c r="BC199" s="835"/>
      <c r="BD199" s="835"/>
      <c r="BE199" s="836"/>
      <c r="BF199" s="5"/>
      <c r="BG199" s="22"/>
      <c r="BH199" s="36"/>
      <c r="BI199" s="38"/>
      <c r="BJ199" s="5"/>
      <c r="BK199" s="5"/>
    </row>
    <row r="200" spans="1:117" s="142" customFormat="1" ht="55.9" hidden="1" customHeight="1" x14ac:dyDescent="0.2">
      <c r="A200" s="5"/>
      <c r="B200" s="5"/>
      <c r="C200" s="831"/>
      <c r="D200" s="832"/>
      <c r="E200" s="832"/>
      <c r="F200" s="832"/>
      <c r="G200" s="832"/>
      <c r="H200" s="832"/>
      <c r="I200" s="832"/>
      <c r="J200" s="832"/>
      <c r="K200" s="832"/>
      <c r="L200" s="832"/>
      <c r="M200" s="832"/>
      <c r="N200" s="832"/>
      <c r="O200" s="832"/>
      <c r="P200" s="832"/>
      <c r="Q200" s="832"/>
      <c r="R200" s="832"/>
      <c r="S200" s="832"/>
      <c r="T200" s="832"/>
      <c r="U200" s="832"/>
      <c r="V200" s="832"/>
      <c r="W200" s="832"/>
      <c r="X200" s="832"/>
      <c r="Y200" s="832"/>
      <c r="Z200" s="832"/>
      <c r="AA200" s="832"/>
      <c r="AB200" s="832"/>
      <c r="AC200" s="833"/>
      <c r="AD200" s="834"/>
      <c r="AE200" s="835"/>
      <c r="AF200" s="835"/>
      <c r="AG200" s="835"/>
      <c r="AH200" s="835"/>
      <c r="AI200" s="835"/>
      <c r="AJ200" s="835"/>
      <c r="AK200" s="835"/>
      <c r="AL200" s="835"/>
      <c r="AM200" s="835"/>
      <c r="AN200" s="835"/>
      <c r="AO200" s="835"/>
      <c r="AP200" s="835"/>
      <c r="AQ200" s="835"/>
      <c r="AR200" s="835"/>
      <c r="AS200" s="835"/>
      <c r="AT200" s="835"/>
      <c r="AU200" s="835"/>
      <c r="AV200" s="835"/>
      <c r="AW200" s="835"/>
      <c r="AX200" s="835"/>
      <c r="AY200" s="835"/>
      <c r="AZ200" s="835"/>
      <c r="BA200" s="835"/>
      <c r="BB200" s="835"/>
      <c r="BC200" s="835"/>
      <c r="BD200" s="835"/>
      <c r="BE200" s="836"/>
      <c r="BF200" s="5"/>
      <c r="BG200" s="117" t="s">
        <v>222</v>
      </c>
      <c r="BH200" s="36"/>
      <c r="BI200" s="38"/>
      <c r="BJ200" s="5"/>
      <c r="BK200" s="5"/>
    </row>
    <row r="201" spans="1:117" s="142" customFormat="1" ht="24.75" hidden="1" customHeight="1" x14ac:dyDescent="0.2">
      <c r="A201" s="5"/>
      <c r="B201" s="5"/>
      <c r="C201" s="831"/>
      <c r="D201" s="832"/>
      <c r="E201" s="832"/>
      <c r="F201" s="832"/>
      <c r="G201" s="832"/>
      <c r="H201" s="832"/>
      <c r="I201" s="832"/>
      <c r="J201" s="832"/>
      <c r="K201" s="832"/>
      <c r="L201" s="832"/>
      <c r="M201" s="832"/>
      <c r="N201" s="832"/>
      <c r="O201" s="832"/>
      <c r="P201" s="832"/>
      <c r="Q201" s="832"/>
      <c r="R201" s="832"/>
      <c r="S201" s="832"/>
      <c r="T201" s="832"/>
      <c r="U201" s="832"/>
      <c r="V201" s="832"/>
      <c r="W201" s="832"/>
      <c r="X201" s="832"/>
      <c r="Y201" s="832"/>
      <c r="Z201" s="832"/>
      <c r="AA201" s="832"/>
      <c r="AB201" s="832"/>
      <c r="AC201" s="833"/>
      <c r="AD201" s="834"/>
      <c r="AE201" s="835"/>
      <c r="AF201" s="835"/>
      <c r="AG201" s="835"/>
      <c r="AH201" s="835"/>
      <c r="AI201" s="835"/>
      <c r="AJ201" s="835"/>
      <c r="AK201" s="835"/>
      <c r="AL201" s="835"/>
      <c r="AM201" s="835"/>
      <c r="AN201" s="835"/>
      <c r="AO201" s="835"/>
      <c r="AP201" s="835"/>
      <c r="AQ201" s="835"/>
      <c r="AR201" s="835"/>
      <c r="AS201" s="835"/>
      <c r="AT201" s="835"/>
      <c r="AU201" s="835"/>
      <c r="AV201" s="835"/>
      <c r="AW201" s="835"/>
      <c r="AX201" s="835"/>
      <c r="AY201" s="835"/>
      <c r="AZ201" s="835"/>
      <c r="BA201" s="835"/>
      <c r="BB201" s="835"/>
      <c r="BC201" s="835"/>
      <c r="BD201" s="835"/>
      <c r="BE201" s="836"/>
      <c r="BF201" s="5"/>
      <c r="BG201" s="117" t="s">
        <v>223</v>
      </c>
      <c r="BH201" s="36"/>
      <c r="BI201" s="38"/>
      <c r="BJ201" s="5"/>
      <c r="BK201" s="5"/>
    </row>
    <row r="202" spans="1:117" s="142" customFormat="1" ht="24.75" hidden="1" customHeight="1" x14ac:dyDescent="0.2">
      <c r="A202" s="5"/>
      <c r="B202" s="5"/>
      <c r="C202" s="831"/>
      <c r="D202" s="832"/>
      <c r="E202" s="832"/>
      <c r="F202" s="832"/>
      <c r="G202" s="832"/>
      <c r="H202" s="832"/>
      <c r="I202" s="832"/>
      <c r="J202" s="832"/>
      <c r="K202" s="832"/>
      <c r="L202" s="832"/>
      <c r="M202" s="832"/>
      <c r="N202" s="832"/>
      <c r="O202" s="832"/>
      <c r="P202" s="832"/>
      <c r="Q202" s="832"/>
      <c r="R202" s="832"/>
      <c r="S202" s="832"/>
      <c r="T202" s="832"/>
      <c r="U202" s="832"/>
      <c r="V202" s="832"/>
      <c r="W202" s="832"/>
      <c r="X202" s="832"/>
      <c r="Y202" s="832"/>
      <c r="Z202" s="832"/>
      <c r="AA202" s="832"/>
      <c r="AB202" s="832"/>
      <c r="AC202" s="833"/>
      <c r="AD202" s="834"/>
      <c r="AE202" s="835"/>
      <c r="AF202" s="835"/>
      <c r="AG202" s="835"/>
      <c r="AH202" s="835"/>
      <c r="AI202" s="835"/>
      <c r="AJ202" s="835"/>
      <c r="AK202" s="835"/>
      <c r="AL202" s="835"/>
      <c r="AM202" s="835"/>
      <c r="AN202" s="835"/>
      <c r="AO202" s="835"/>
      <c r="AP202" s="835"/>
      <c r="AQ202" s="835"/>
      <c r="AR202" s="835"/>
      <c r="AS202" s="835"/>
      <c r="AT202" s="835"/>
      <c r="AU202" s="835"/>
      <c r="AV202" s="835"/>
      <c r="AW202" s="835"/>
      <c r="AX202" s="835"/>
      <c r="AY202" s="835"/>
      <c r="AZ202" s="835"/>
      <c r="BA202" s="835"/>
      <c r="BB202" s="835"/>
      <c r="BC202" s="835"/>
      <c r="BD202" s="835"/>
      <c r="BE202" s="836"/>
      <c r="BF202" s="5"/>
      <c r="BG202" s="36"/>
      <c r="BH202" s="36"/>
      <c r="BI202" s="38"/>
      <c r="BJ202" s="5"/>
      <c r="BK202" s="5"/>
    </row>
    <row r="203" spans="1:117" s="226" customFormat="1" ht="35.25" customHeight="1" x14ac:dyDescent="0.25">
      <c r="A203" s="7"/>
      <c r="B203" s="10"/>
      <c r="C203" s="17" t="s">
        <v>77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8"/>
      <c r="BG203" s="23"/>
      <c r="BH203" s="23"/>
      <c r="BI203" s="38"/>
      <c r="BJ203" s="7"/>
      <c r="BK203" s="7"/>
    </row>
    <row r="204" spans="1:117" s="142" customFormat="1" ht="15" customHeight="1" x14ac:dyDescent="0.2">
      <c r="A204" s="1"/>
      <c r="B204" s="169"/>
      <c r="C204" s="839" t="s">
        <v>34</v>
      </c>
      <c r="D204" s="840"/>
      <c r="E204" s="840"/>
      <c r="F204" s="840"/>
      <c r="G204" s="840"/>
      <c r="H204" s="840"/>
      <c r="I204" s="840"/>
      <c r="J204" s="840"/>
      <c r="K204" s="840"/>
      <c r="L204" s="840"/>
      <c r="M204" s="840"/>
      <c r="N204" s="840"/>
      <c r="O204" s="840"/>
      <c r="P204" s="840"/>
      <c r="Q204" s="840"/>
      <c r="R204" s="840"/>
      <c r="S204" s="840"/>
      <c r="T204" s="840"/>
      <c r="U204" s="840"/>
      <c r="V204" s="840"/>
      <c r="W204" s="840"/>
      <c r="X204" s="840"/>
      <c r="Y204" s="840"/>
      <c r="Z204" s="840"/>
      <c r="AA204" s="840"/>
      <c r="AB204" s="840"/>
      <c r="AC204" s="840"/>
      <c r="AD204" s="840"/>
      <c r="AE204" s="840"/>
      <c r="AF204" s="840"/>
      <c r="AG204" s="840"/>
      <c r="AH204" s="840"/>
      <c r="AI204" s="840"/>
      <c r="AJ204" s="840"/>
      <c r="AK204" s="840"/>
      <c r="AL204" s="840"/>
      <c r="AM204" s="840"/>
      <c r="AN204" s="840"/>
      <c r="AO204" s="840"/>
      <c r="AP204" s="840"/>
      <c r="AQ204" s="840"/>
      <c r="AR204" s="840"/>
      <c r="AS204" s="840"/>
      <c r="AT204" s="840"/>
      <c r="AU204" s="840"/>
      <c r="AV204" s="840"/>
      <c r="AW204" s="840"/>
      <c r="AX204" s="840"/>
      <c r="AY204" s="840"/>
      <c r="AZ204" s="840"/>
      <c r="BA204" s="840"/>
      <c r="BB204" s="840"/>
      <c r="BC204" s="840"/>
      <c r="BD204" s="840"/>
      <c r="BE204" s="840"/>
      <c r="BF204" s="5"/>
      <c r="BG204" s="22"/>
      <c r="BH204" s="22"/>
      <c r="BI204" s="1"/>
      <c r="BJ204" s="1"/>
      <c r="BK204" s="1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143"/>
      <c r="CB204" s="143"/>
      <c r="CC204" s="143"/>
      <c r="CD204" s="143"/>
      <c r="CE204" s="143"/>
      <c r="CF204" s="143"/>
      <c r="CG204" s="143"/>
      <c r="CH204" s="143"/>
      <c r="CI204" s="143"/>
      <c r="CJ204" s="143"/>
      <c r="CK204" s="143"/>
      <c r="CL204" s="143"/>
      <c r="CM204" s="143"/>
      <c r="CN204" s="143"/>
      <c r="CO204" s="143"/>
      <c r="CP204" s="143"/>
      <c r="CQ204" s="143"/>
      <c r="CR204" s="143"/>
      <c r="CS204" s="143"/>
      <c r="CT204" s="143"/>
      <c r="CU204" s="143"/>
      <c r="CV204" s="143"/>
      <c r="CW204" s="143"/>
      <c r="CX204" s="143"/>
      <c r="CY204" s="143"/>
      <c r="CZ204" s="143"/>
      <c r="DA204" s="143"/>
      <c r="DB204" s="143"/>
      <c r="DC204" s="143"/>
      <c r="DD204" s="143"/>
      <c r="DE204" s="143"/>
      <c r="DF204" s="143"/>
      <c r="DG204" s="143"/>
      <c r="DH204" s="143"/>
      <c r="DI204" s="143"/>
      <c r="DJ204" s="143"/>
      <c r="DK204" s="143"/>
      <c r="DL204" s="143"/>
      <c r="DM204" s="143"/>
    </row>
    <row r="205" spans="1:117" s="142" customFormat="1" ht="33.75" customHeight="1" x14ac:dyDescent="0.2">
      <c r="A205" s="1"/>
      <c r="B205" s="169"/>
      <c r="C205" s="348" t="s">
        <v>262</v>
      </c>
      <c r="D205" s="348"/>
      <c r="E205" s="348"/>
      <c r="F205" s="348"/>
      <c r="G205" s="348"/>
      <c r="H205" s="348"/>
      <c r="I205" s="348"/>
      <c r="J205" s="348"/>
      <c r="K205" s="348"/>
      <c r="L205" s="348"/>
      <c r="M205" s="348"/>
      <c r="N205" s="348"/>
      <c r="O205" s="348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  <c r="AA205" s="348"/>
      <c r="AB205" s="348"/>
      <c r="AC205" s="348"/>
      <c r="AD205" s="348"/>
      <c r="AE205" s="348"/>
      <c r="AF205" s="348"/>
      <c r="AG205" s="348"/>
      <c r="AH205" s="348"/>
      <c r="AI205" s="348"/>
      <c r="AJ205" s="348"/>
      <c r="AK205" s="348"/>
      <c r="AL205" s="348"/>
      <c r="AM205" s="348"/>
      <c r="AN205" s="348"/>
      <c r="AO205" s="348"/>
      <c r="AP205" s="348"/>
      <c r="AQ205" s="348"/>
      <c r="AR205" s="348"/>
      <c r="AS205" s="348"/>
      <c r="AT205" s="348"/>
      <c r="AU205" s="348"/>
      <c r="AV205" s="348"/>
      <c r="AW205" s="348"/>
      <c r="AX205" s="348"/>
      <c r="AY205" s="348"/>
      <c r="AZ205" s="348"/>
      <c r="BA205" s="348"/>
      <c r="BB205" s="348"/>
      <c r="BC205" s="348"/>
      <c r="BD205" s="348"/>
      <c r="BE205" s="348"/>
      <c r="BF205" s="5"/>
      <c r="BG205" s="22"/>
      <c r="BH205" s="22"/>
      <c r="BI205" s="1"/>
      <c r="BJ205" s="1"/>
      <c r="BK205" s="1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143"/>
      <c r="CN205" s="143"/>
      <c r="CO205" s="143"/>
      <c r="CP205" s="143"/>
      <c r="CQ205" s="143"/>
      <c r="CR205" s="143"/>
      <c r="CS205" s="143"/>
      <c r="CT205" s="143"/>
      <c r="CU205" s="143"/>
      <c r="CV205" s="143"/>
      <c r="CW205" s="143"/>
      <c r="CX205" s="143"/>
      <c r="CY205" s="143"/>
      <c r="CZ205" s="143"/>
      <c r="DA205" s="143"/>
      <c r="DB205" s="143"/>
      <c r="DC205" s="143"/>
      <c r="DD205" s="143"/>
      <c r="DE205" s="143"/>
      <c r="DF205" s="143"/>
      <c r="DG205" s="143"/>
      <c r="DH205" s="143"/>
      <c r="DI205" s="143"/>
      <c r="DJ205" s="143"/>
      <c r="DK205" s="143"/>
      <c r="DL205" s="143"/>
      <c r="DM205" s="143"/>
    </row>
    <row r="206" spans="1:117" s="142" customFormat="1" ht="27.75" customHeight="1" x14ac:dyDescent="0.2">
      <c r="A206" s="1"/>
      <c r="B206" s="169"/>
      <c r="C206" s="348"/>
      <c r="D206" s="348"/>
      <c r="E206" s="348"/>
      <c r="F206" s="348"/>
      <c r="G206" s="348"/>
      <c r="H206" s="348"/>
      <c r="I206" s="348"/>
      <c r="J206" s="348"/>
      <c r="K206" s="348"/>
      <c r="L206" s="348"/>
      <c r="M206" s="348"/>
      <c r="N206" s="348"/>
      <c r="O206" s="348"/>
      <c r="P206" s="348"/>
      <c r="Q206" s="348"/>
      <c r="R206" s="348"/>
      <c r="S206" s="348"/>
      <c r="T206" s="348"/>
      <c r="U206" s="348"/>
      <c r="V206" s="348"/>
      <c r="W206" s="348"/>
      <c r="X206" s="348"/>
      <c r="Y206" s="348"/>
      <c r="Z206" s="348"/>
      <c r="AA206" s="348"/>
      <c r="AB206" s="348"/>
      <c r="AC206" s="348"/>
      <c r="AD206" s="348"/>
      <c r="AE206" s="348"/>
      <c r="AF206" s="348"/>
      <c r="AG206" s="348"/>
      <c r="AH206" s="348"/>
      <c r="AI206" s="348"/>
      <c r="AJ206" s="348"/>
      <c r="AK206" s="348"/>
      <c r="AL206" s="348"/>
      <c r="AM206" s="348"/>
      <c r="AN206" s="348"/>
      <c r="AO206" s="348"/>
      <c r="AP206" s="348"/>
      <c r="AQ206" s="348"/>
      <c r="AR206" s="348"/>
      <c r="AS206" s="348"/>
      <c r="AT206" s="348"/>
      <c r="AU206" s="348"/>
      <c r="AV206" s="348"/>
      <c r="AW206" s="348"/>
      <c r="AX206" s="348"/>
      <c r="AY206" s="348"/>
      <c r="AZ206" s="348"/>
      <c r="BA206" s="348"/>
      <c r="BB206" s="348"/>
      <c r="BC206" s="348"/>
      <c r="BD206" s="348"/>
      <c r="BE206" s="348"/>
      <c r="BF206" s="5"/>
      <c r="BG206" s="22"/>
      <c r="BH206" s="22"/>
      <c r="BI206" s="1"/>
      <c r="BJ206" s="1"/>
      <c r="BK206" s="1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143"/>
      <c r="CP206" s="143"/>
      <c r="CQ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</row>
    <row r="207" spans="1:117" s="142" customFormat="1" ht="63" customHeight="1" x14ac:dyDescent="0.2">
      <c r="A207" s="1"/>
      <c r="B207" s="169"/>
      <c r="C207" s="348"/>
      <c r="D207" s="348"/>
      <c r="E207" s="348"/>
      <c r="F207" s="348"/>
      <c r="G207" s="348"/>
      <c r="H207" s="348"/>
      <c r="I207" s="348"/>
      <c r="J207" s="348"/>
      <c r="K207" s="348"/>
      <c r="L207" s="348"/>
      <c r="M207" s="348"/>
      <c r="N207" s="348"/>
      <c r="O207" s="348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  <c r="AA207" s="348"/>
      <c r="AB207" s="348"/>
      <c r="AC207" s="348"/>
      <c r="AD207" s="348"/>
      <c r="AE207" s="348"/>
      <c r="AF207" s="348"/>
      <c r="AG207" s="348"/>
      <c r="AH207" s="348"/>
      <c r="AI207" s="348"/>
      <c r="AJ207" s="348"/>
      <c r="AK207" s="348"/>
      <c r="AL207" s="348"/>
      <c r="AM207" s="348"/>
      <c r="AN207" s="348"/>
      <c r="AO207" s="348"/>
      <c r="AP207" s="348"/>
      <c r="AQ207" s="348"/>
      <c r="AR207" s="348"/>
      <c r="AS207" s="348"/>
      <c r="AT207" s="348"/>
      <c r="AU207" s="348"/>
      <c r="AV207" s="348"/>
      <c r="AW207" s="348"/>
      <c r="AX207" s="348"/>
      <c r="AY207" s="348"/>
      <c r="AZ207" s="348"/>
      <c r="BA207" s="348"/>
      <c r="BB207" s="348"/>
      <c r="BC207" s="348"/>
      <c r="BD207" s="348"/>
      <c r="BE207" s="348"/>
      <c r="BF207" s="5"/>
      <c r="BG207" s="22"/>
      <c r="BH207" s="22"/>
      <c r="BI207" s="1"/>
      <c r="BJ207" s="1"/>
      <c r="BK207" s="1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143"/>
      <c r="CN207" s="143"/>
      <c r="CO207" s="143"/>
      <c r="CP207" s="143"/>
      <c r="CQ207" s="143"/>
      <c r="CR207" s="143"/>
      <c r="CS207" s="143"/>
      <c r="CT207" s="143"/>
      <c r="CU207" s="143"/>
      <c r="CV207" s="143"/>
      <c r="CW207" s="143"/>
      <c r="CX207" s="143"/>
      <c r="CY207" s="143"/>
      <c r="CZ207" s="143"/>
      <c r="DA207" s="143"/>
      <c r="DB207" s="143"/>
      <c r="DC207" s="143"/>
      <c r="DD207" s="143"/>
      <c r="DE207" s="143"/>
      <c r="DF207" s="143"/>
      <c r="DG207" s="143"/>
      <c r="DH207" s="143"/>
      <c r="DI207" s="143"/>
      <c r="DJ207" s="143"/>
      <c r="DK207" s="143"/>
      <c r="DL207" s="143"/>
      <c r="DM207" s="143"/>
    </row>
    <row r="208" spans="1:117" s="142" customFormat="1" ht="30" customHeight="1" x14ac:dyDescent="0.2">
      <c r="A208" s="1"/>
      <c r="B208" s="169"/>
      <c r="C208" s="348"/>
      <c r="D208" s="348"/>
      <c r="E208" s="348"/>
      <c r="F208" s="348"/>
      <c r="G208" s="348"/>
      <c r="H208" s="348"/>
      <c r="I208" s="348"/>
      <c r="J208" s="348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  <c r="AA208" s="348"/>
      <c r="AB208" s="348"/>
      <c r="AC208" s="348"/>
      <c r="AD208" s="348"/>
      <c r="AE208" s="348"/>
      <c r="AF208" s="348"/>
      <c r="AG208" s="348"/>
      <c r="AH208" s="348"/>
      <c r="AI208" s="348"/>
      <c r="AJ208" s="348"/>
      <c r="AK208" s="348"/>
      <c r="AL208" s="348"/>
      <c r="AM208" s="348"/>
      <c r="AN208" s="348"/>
      <c r="AO208" s="348"/>
      <c r="AP208" s="348"/>
      <c r="AQ208" s="348"/>
      <c r="AR208" s="348"/>
      <c r="AS208" s="348"/>
      <c r="AT208" s="348"/>
      <c r="AU208" s="348"/>
      <c r="AV208" s="348"/>
      <c r="AW208" s="348"/>
      <c r="AX208" s="348"/>
      <c r="AY208" s="348"/>
      <c r="AZ208" s="348"/>
      <c r="BA208" s="348"/>
      <c r="BB208" s="348"/>
      <c r="BC208" s="348"/>
      <c r="BD208" s="348"/>
      <c r="BE208" s="348"/>
      <c r="BF208" s="5"/>
      <c r="BG208" s="22"/>
      <c r="BH208" s="22"/>
      <c r="BI208" s="1"/>
      <c r="BJ208" s="1"/>
      <c r="BK208" s="1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143"/>
      <c r="CB208" s="143"/>
      <c r="CC208" s="143"/>
      <c r="CD208" s="143"/>
      <c r="CE208" s="143"/>
      <c r="CF208" s="143"/>
      <c r="CG208" s="143"/>
      <c r="CH208" s="143"/>
      <c r="CI208" s="143"/>
      <c r="CJ208" s="143"/>
      <c r="CK208" s="143"/>
      <c r="CL208" s="143"/>
      <c r="CM208" s="143"/>
      <c r="CN208" s="143"/>
      <c r="CO208" s="143"/>
      <c r="CP208" s="143"/>
      <c r="CQ208" s="143"/>
      <c r="CR208" s="143"/>
      <c r="CS208" s="143"/>
      <c r="CT208" s="143"/>
      <c r="CU208" s="143"/>
      <c r="CV208" s="143"/>
      <c r="CW208" s="143"/>
      <c r="CX208" s="143"/>
      <c r="CY208" s="143"/>
      <c r="CZ208" s="143"/>
      <c r="DA208" s="143"/>
      <c r="DB208" s="143"/>
      <c r="DC208" s="143"/>
      <c r="DD208" s="143"/>
      <c r="DE208" s="143"/>
      <c r="DF208" s="143"/>
      <c r="DG208" s="143"/>
      <c r="DH208" s="143"/>
      <c r="DI208" s="143"/>
      <c r="DJ208" s="143"/>
      <c r="DK208" s="143"/>
      <c r="DL208" s="143"/>
      <c r="DM208" s="143"/>
    </row>
    <row r="209" spans="1:117" s="142" customFormat="1" ht="44.25" customHeight="1" x14ac:dyDescent="0.2">
      <c r="A209" s="1"/>
      <c r="B209" s="169"/>
      <c r="C209" s="348"/>
      <c r="D209" s="348"/>
      <c r="E209" s="348"/>
      <c r="F209" s="348"/>
      <c r="G209" s="348"/>
      <c r="H209" s="348"/>
      <c r="I209" s="348"/>
      <c r="J209" s="348"/>
      <c r="K209" s="348"/>
      <c r="L209" s="348"/>
      <c r="M209" s="348"/>
      <c r="N209" s="348"/>
      <c r="O209" s="348"/>
      <c r="P209" s="348"/>
      <c r="Q209" s="348"/>
      <c r="R209" s="348"/>
      <c r="S209" s="348"/>
      <c r="T209" s="348"/>
      <c r="U209" s="348"/>
      <c r="V209" s="348"/>
      <c r="W209" s="348"/>
      <c r="X209" s="348"/>
      <c r="Y209" s="348"/>
      <c r="Z209" s="348"/>
      <c r="AA209" s="348"/>
      <c r="AB209" s="348"/>
      <c r="AC209" s="348"/>
      <c r="AD209" s="348"/>
      <c r="AE209" s="348"/>
      <c r="AF209" s="348"/>
      <c r="AG209" s="348"/>
      <c r="AH209" s="348"/>
      <c r="AI209" s="348"/>
      <c r="AJ209" s="348"/>
      <c r="AK209" s="348"/>
      <c r="AL209" s="348"/>
      <c r="AM209" s="348"/>
      <c r="AN209" s="348"/>
      <c r="AO209" s="348"/>
      <c r="AP209" s="348"/>
      <c r="AQ209" s="348"/>
      <c r="AR209" s="348"/>
      <c r="AS209" s="348"/>
      <c r="AT209" s="348"/>
      <c r="AU209" s="348"/>
      <c r="AV209" s="348"/>
      <c r="AW209" s="348"/>
      <c r="AX209" s="348"/>
      <c r="AY209" s="348"/>
      <c r="AZ209" s="348"/>
      <c r="BA209" s="348"/>
      <c r="BB209" s="348"/>
      <c r="BC209" s="348"/>
      <c r="BD209" s="348"/>
      <c r="BE209" s="348"/>
      <c r="BF209" s="5"/>
      <c r="BG209" s="22"/>
      <c r="BH209" s="22"/>
      <c r="BI209" s="1"/>
      <c r="BJ209" s="1"/>
      <c r="BK209" s="1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143"/>
      <c r="CB209" s="143"/>
      <c r="CC209" s="143"/>
      <c r="CD209" s="143"/>
      <c r="CE209" s="143"/>
      <c r="CF209" s="143"/>
      <c r="CG209" s="143"/>
      <c r="CH209" s="143"/>
      <c r="CI209" s="143"/>
      <c r="CJ209" s="143"/>
      <c r="CK209" s="143"/>
      <c r="CL209" s="143"/>
      <c r="CM209" s="143"/>
      <c r="CN209" s="143"/>
      <c r="CO209" s="143"/>
      <c r="CP209" s="143"/>
      <c r="CQ209" s="143"/>
      <c r="CR209" s="143"/>
      <c r="CS209" s="143"/>
      <c r="CT209" s="143"/>
      <c r="CU209" s="143"/>
      <c r="CV209" s="143"/>
      <c r="CW209" s="143"/>
      <c r="CX209" s="143"/>
      <c r="CY209" s="143"/>
      <c r="CZ209" s="143"/>
      <c r="DA209" s="143"/>
      <c r="DB209" s="143"/>
      <c r="DC209" s="143"/>
      <c r="DD209" s="143"/>
      <c r="DE209" s="143"/>
      <c r="DF209" s="143"/>
      <c r="DG209" s="143"/>
      <c r="DH209" s="143"/>
      <c r="DI209" s="143"/>
      <c r="DJ209" s="143"/>
      <c r="DK209" s="143"/>
      <c r="DL209" s="143"/>
      <c r="DM209" s="143"/>
    </row>
    <row r="210" spans="1:117" s="142" customFormat="1" ht="71.25" customHeight="1" x14ac:dyDescent="0.2">
      <c r="A210" s="1"/>
      <c r="B210" s="169"/>
      <c r="C210" s="348" t="s">
        <v>2212</v>
      </c>
      <c r="D210" s="888"/>
      <c r="E210" s="888"/>
      <c r="F210" s="888"/>
      <c r="G210" s="888"/>
      <c r="H210" s="888"/>
      <c r="I210" s="888"/>
      <c r="J210" s="888"/>
      <c r="K210" s="888"/>
      <c r="L210" s="888"/>
      <c r="M210" s="888"/>
      <c r="N210" s="888"/>
      <c r="O210" s="888"/>
      <c r="P210" s="888"/>
      <c r="Q210" s="888"/>
      <c r="R210" s="888"/>
      <c r="S210" s="888"/>
      <c r="T210" s="888"/>
      <c r="U210" s="888"/>
      <c r="V210" s="888"/>
      <c r="W210" s="888"/>
      <c r="X210" s="888"/>
      <c r="Y210" s="888"/>
      <c r="Z210" s="888"/>
      <c r="AA210" s="888"/>
      <c r="AB210" s="888"/>
      <c r="AC210" s="888"/>
      <c r="AD210" s="888"/>
      <c r="AE210" s="888"/>
      <c r="AF210" s="888"/>
      <c r="AG210" s="888"/>
      <c r="AH210" s="888"/>
      <c r="AI210" s="888"/>
      <c r="AJ210" s="888"/>
      <c r="AK210" s="888"/>
      <c r="AL210" s="888"/>
      <c r="AM210" s="888"/>
      <c r="AN210" s="888"/>
      <c r="AO210" s="888"/>
      <c r="AP210" s="888"/>
      <c r="AQ210" s="888"/>
      <c r="AR210" s="888"/>
      <c r="AS210" s="888"/>
      <c r="AT210" s="888"/>
      <c r="AU210" s="888"/>
      <c r="AV210" s="888"/>
      <c r="AW210" s="888"/>
      <c r="AX210" s="888"/>
      <c r="AY210" s="888"/>
      <c r="AZ210" s="888"/>
      <c r="BA210" s="888"/>
      <c r="BB210" s="888"/>
      <c r="BC210" s="888"/>
      <c r="BD210" s="888"/>
      <c r="BE210" s="888"/>
      <c r="BF210" s="5"/>
      <c r="BG210" s="22"/>
      <c r="BH210" s="22"/>
      <c r="BI210" s="1"/>
      <c r="BJ210" s="1"/>
      <c r="BK210" s="1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143"/>
      <c r="CN210" s="143"/>
      <c r="CO210" s="143"/>
      <c r="CP210" s="143"/>
      <c r="CQ210" s="143"/>
      <c r="CR210" s="143"/>
      <c r="CS210" s="143"/>
      <c r="CT210" s="143"/>
      <c r="CU210" s="143"/>
      <c r="CV210" s="143"/>
      <c r="CW210" s="143"/>
      <c r="CX210" s="143"/>
      <c r="CY210" s="143"/>
      <c r="CZ210" s="143"/>
      <c r="DA210" s="143"/>
      <c r="DB210" s="143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</row>
    <row r="211" spans="1:117" s="142" customFormat="1" ht="72.75" customHeight="1" x14ac:dyDescent="0.2">
      <c r="A211" s="1"/>
      <c r="B211" s="169"/>
      <c r="C211" s="348" t="s">
        <v>2211</v>
      </c>
      <c r="D211" s="888"/>
      <c r="E211" s="888"/>
      <c r="F211" s="888"/>
      <c r="G211" s="888"/>
      <c r="H211" s="888"/>
      <c r="I211" s="888"/>
      <c r="J211" s="888"/>
      <c r="K211" s="888"/>
      <c r="L211" s="888"/>
      <c r="M211" s="888"/>
      <c r="N211" s="888"/>
      <c r="O211" s="888"/>
      <c r="P211" s="888"/>
      <c r="Q211" s="888"/>
      <c r="R211" s="888"/>
      <c r="S211" s="888"/>
      <c r="T211" s="888"/>
      <c r="U211" s="888"/>
      <c r="V211" s="888"/>
      <c r="W211" s="888"/>
      <c r="X211" s="888"/>
      <c r="Y211" s="888"/>
      <c r="Z211" s="888"/>
      <c r="AA211" s="888"/>
      <c r="AB211" s="888"/>
      <c r="AC211" s="888"/>
      <c r="AD211" s="888"/>
      <c r="AE211" s="888"/>
      <c r="AF211" s="888"/>
      <c r="AG211" s="888"/>
      <c r="AH211" s="888"/>
      <c r="AI211" s="888"/>
      <c r="AJ211" s="888"/>
      <c r="AK211" s="888"/>
      <c r="AL211" s="888"/>
      <c r="AM211" s="888"/>
      <c r="AN211" s="888"/>
      <c r="AO211" s="888"/>
      <c r="AP211" s="888"/>
      <c r="AQ211" s="888"/>
      <c r="AR211" s="888"/>
      <c r="AS211" s="888"/>
      <c r="AT211" s="888"/>
      <c r="AU211" s="888"/>
      <c r="AV211" s="888"/>
      <c r="AW211" s="888"/>
      <c r="AX211" s="888"/>
      <c r="AY211" s="888"/>
      <c r="AZ211" s="888"/>
      <c r="BA211" s="888"/>
      <c r="BB211" s="888"/>
      <c r="BC211" s="888"/>
      <c r="BD211" s="888"/>
      <c r="BE211" s="888"/>
      <c r="BF211" s="5"/>
      <c r="BG211" s="22"/>
      <c r="BH211" s="22"/>
      <c r="BI211" s="1"/>
      <c r="BJ211" s="1"/>
      <c r="BK211" s="1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143"/>
      <c r="CP211" s="143"/>
      <c r="CQ211" s="143"/>
      <c r="CR211" s="143"/>
      <c r="CS211" s="143"/>
      <c r="CT211" s="143"/>
      <c r="CU211" s="143"/>
      <c r="CV211" s="143"/>
      <c r="CW211" s="143"/>
      <c r="CX211" s="143"/>
      <c r="CY211" s="143"/>
      <c r="CZ211" s="143"/>
      <c r="DA211" s="143"/>
      <c r="DB211" s="143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</row>
    <row r="212" spans="1:117" s="142" customFormat="1" ht="171" customHeight="1" x14ac:dyDescent="0.2">
      <c r="A212" s="1"/>
      <c r="B212" s="169"/>
      <c r="C212" s="348" t="s">
        <v>2210</v>
      </c>
      <c r="D212" s="888"/>
      <c r="E212" s="888"/>
      <c r="F212" s="888"/>
      <c r="G212" s="888"/>
      <c r="H212" s="888"/>
      <c r="I212" s="888"/>
      <c r="J212" s="888"/>
      <c r="K212" s="888"/>
      <c r="L212" s="888"/>
      <c r="M212" s="888"/>
      <c r="N212" s="888"/>
      <c r="O212" s="888"/>
      <c r="P212" s="888"/>
      <c r="Q212" s="888"/>
      <c r="R212" s="888"/>
      <c r="S212" s="888"/>
      <c r="T212" s="888"/>
      <c r="U212" s="888"/>
      <c r="V212" s="888"/>
      <c r="W212" s="888"/>
      <c r="X212" s="888"/>
      <c r="Y212" s="888"/>
      <c r="Z212" s="888"/>
      <c r="AA212" s="888"/>
      <c r="AB212" s="888"/>
      <c r="AC212" s="888"/>
      <c r="AD212" s="888"/>
      <c r="AE212" s="888"/>
      <c r="AF212" s="888"/>
      <c r="AG212" s="888"/>
      <c r="AH212" s="888"/>
      <c r="AI212" s="888"/>
      <c r="AJ212" s="888"/>
      <c r="AK212" s="888"/>
      <c r="AL212" s="888"/>
      <c r="AM212" s="888"/>
      <c r="AN212" s="888"/>
      <c r="AO212" s="888"/>
      <c r="AP212" s="888"/>
      <c r="AQ212" s="888"/>
      <c r="AR212" s="888"/>
      <c r="AS212" s="888"/>
      <c r="AT212" s="888"/>
      <c r="AU212" s="888"/>
      <c r="AV212" s="888"/>
      <c r="AW212" s="888"/>
      <c r="AX212" s="888"/>
      <c r="AY212" s="888"/>
      <c r="AZ212" s="888"/>
      <c r="BA212" s="888"/>
      <c r="BB212" s="888"/>
      <c r="BC212" s="888"/>
      <c r="BD212" s="888"/>
      <c r="BE212" s="888"/>
      <c r="BF212" s="5"/>
      <c r="BG212" s="22"/>
      <c r="BH212" s="22"/>
      <c r="BI212" s="1"/>
      <c r="BJ212" s="1"/>
      <c r="BK212" s="1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143"/>
      <c r="CN212" s="143"/>
      <c r="CO212" s="143"/>
      <c r="CP212" s="143"/>
      <c r="CQ212" s="143"/>
      <c r="CR212" s="143"/>
      <c r="CS212" s="143"/>
      <c r="CT212" s="143"/>
      <c r="CU212" s="143"/>
      <c r="CV212" s="143"/>
      <c r="CW212" s="143"/>
      <c r="CX212" s="143"/>
      <c r="CY212" s="143"/>
      <c r="CZ212" s="143"/>
      <c r="DA212" s="143"/>
      <c r="DB212" s="143"/>
      <c r="DC212" s="143"/>
      <c r="DD212" s="143"/>
      <c r="DE212" s="143"/>
      <c r="DF212" s="143"/>
      <c r="DG212" s="143"/>
      <c r="DH212" s="143"/>
      <c r="DI212" s="143"/>
      <c r="DJ212" s="143"/>
      <c r="DK212" s="143"/>
      <c r="DL212" s="143"/>
      <c r="DM212" s="143"/>
    </row>
    <row r="213" spans="1:117" s="142" customFormat="1" ht="30" hidden="1" customHeight="1" x14ac:dyDescent="0.2">
      <c r="A213" s="1"/>
      <c r="B213" s="169"/>
      <c r="C213" s="348"/>
      <c r="D213" s="888"/>
      <c r="E213" s="888"/>
      <c r="F213" s="888"/>
      <c r="G213" s="888"/>
      <c r="H213" s="888"/>
      <c r="I213" s="888"/>
      <c r="J213" s="888"/>
      <c r="K213" s="888"/>
      <c r="L213" s="888"/>
      <c r="M213" s="888"/>
      <c r="N213" s="888"/>
      <c r="O213" s="888"/>
      <c r="P213" s="888"/>
      <c r="Q213" s="888"/>
      <c r="R213" s="888"/>
      <c r="S213" s="888"/>
      <c r="T213" s="888"/>
      <c r="U213" s="888"/>
      <c r="V213" s="888"/>
      <c r="W213" s="888"/>
      <c r="X213" s="888"/>
      <c r="Y213" s="888"/>
      <c r="Z213" s="888"/>
      <c r="AA213" s="888"/>
      <c r="AB213" s="888"/>
      <c r="AC213" s="888"/>
      <c r="AD213" s="888"/>
      <c r="AE213" s="888"/>
      <c r="AF213" s="888"/>
      <c r="AG213" s="888"/>
      <c r="AH213" s="888"/>
      <c r="AI213" s="888"/>
      <c r="AJ213" s="888"/>
      <c r="AK213" s="888"/>
      <c r="AL213" s="888"/>
      <c r="AM213" s="888"/>
      <c r="AN213" s="888"/>
      <c r="AO213" s="888"/>
      <c r="AP213" s="888"/>
      <c r="AQ213" s="888"/>
      <c r="AR213" s="888"/>
      <c r="AS213" s="888"/>
      <c r="AT213" s="888"/>
      <c r="AU213" s="888"/>
      <c r="AV213" s="888"/>
      <c r="AW213" s="888"/>
      <c r="AX213" s="888"/>
      <c r="AY213" s="888"/>
      <c r="AZ213" s="888"/>
      <c r="BA213" s="888"/>
      <c r="BB213" s="888"/>
      <c r="BC213" s="888"/>
      <c r="BD213" s="888"/>
      <c r="BE213" s="888"/>
      <c r="BF213" s="5"/>
      <c r="BG213" s="22"/>
      <c r="BH213" s="22"/>
      <c r="BI213" s="1"/>
      <c r="BJ213" s="1"/>
      <c r="BK213" s="1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143"/>
      <c r="CB213" s="143"/>
      <c r="CC213" s="143"/>
      <c r="CD213" s="143"/>
      <c r="CE213" s="143"/>
      <c r="CF213" s="143"/>
      <c r="CG213" s="143"/>
      <c r="CH213" s="143"/>
      <c r="CI213" s="143"/>
      <c r="CJ213" s="143"/>
      <c r="CK213" s="143"/>
      <c r="CL213" s="143"/>
      <c r="CM213" s="143"/>
      <c r="CN213" s="143"/>
      <c r="CO213" s="143"/>
      <c r="CP213" s="143"/>
      <c r="CQ213" s="143"/>
      <c r="CR213" s="143"/>
      <c r="CS213" s="143"/>
      <c r="CT213" s="143"/>
      <c r="CU213" s="143"/>
      <c r="CV213" s="143"/>
      <c r="CW213" s="143"/>
      <c r="CX213" s="143"/>
      <c r="CY213" s="143"/>
      <c r="CZ213" s="143"/>
      <c r="DA213" s="143"/>
      <c r="DB213" s="143"/>
      <c r="DC213" s="143"/>
      <c r="DD213" s="143"/>
      <c r="DE213" s="143"/>
      <c r="DF213" s="143"/>
      <c r="DG213" s="143"/>
      <c r="DH213" s="143"/>
      <c r="DI213" s="143"/>
      <c r="DJ213" s="143"/>
      <c r="DK213" s="143"/>
      <c r="DL213" s="143"/>
      <c r="DM213" s="143"/>
    </row>
    <row r="214" spans="1:117" s="142" customFormat="1" ht="61.5" hidden="1" customHeight="1" x14ac:dyDescent="0.2">
      <c r="A214" s="1"/>
      <c r="B214" s="169"/>
      <c r="C214" s="348"/>
      <c r="D214" s="888"/>
      <c r="E214" s="888"/>
      <c r="F214" s="888"/>
      <c r="G214" s="888"/>
      <c r="H214" s="888"/>
      <c r="I214" s="888"/>
      <c r="J214" s="888"/>
      <c r="K214" s="888"/>
      <c r="L214" s="888"/>
      <c r="M214" s="888"/>
      <c r="N214" s="888"/>
      <c r="O214" s="888"/>
      <c r="P214" s="888"/>
      <c r="Q214" s="888"/>
      <c r="R214" s="888"/>
      <c r="S214" s="888"/>
      <c r="T214" s="888"/>
      <c r="U214" s="888"/>
      <c r="V214" s="888"/>
      <c r="W214" s="888"/>
      <c r="X214" s="888"/>
      <c r="Y214" s="888"/>
      <c r="Z214" s="888"/>
      <c r="AA214" s="888"/>
      <c r="AB214" s="888"/>
      <c r="AC214" s="888"/>
      <c r="AD214" s="888"/>
      <c r="AE214" s="888"/>
      <c r="AF214" s="888"/>
      <c r="AG214" s="888"/>
      <c r="AH214" s="888"/>
      <c r="AI214" s="888"/>
      <c r="AJ214" s="888"/>
      <c r="AK214" s="888"/>
      <c r="AL214" s="888"/>
      <c r="AM214" s="888"/>
      <c r="AN214" s="888"/>
      <c r="AO214" s="888"/>
      <c r="AP214" s="888"/>
      <c r="AQ214" s="888"/>
      <c r="AR214" s="888"/>
      <c r="AS214" s="888"/>
      <c r="AT214" s="888"/>
      <c r="AU214" s="888"/>
      <c r="AV214" s="888"/>
      <c r="AW214" s="888"/>
      <c r="AX214" s="888"/>
      <c r="AY214" s="888"/>
      <c r="AZ214" s="888"/>
      <c r="BA214" s="888"/>
      <c r="BB214" s="888"/>
      <c r="BC214" s="888"/>
      <c r="BD214" s="888"/>
      <c r="BE214" s="888"/>
      <c r="BF214" s="5"/>
      <c r="BG214" s="22"/>
      <c r="BH214" s="22" t="str">
        <f>IF(AND(OR(W31="Fyzická osoba",W31="Fyzická podnikající osoba"),BG42&gt;4),BG40,IF(AND(OR(W31="Fyzická osoba",W31="Fyzická podnikající osoba"),BG42=4),"Doplňte Jméno a příjmení v kapitole 1. Identifikace žadatele",""))</f>
        <v/>
      </c>
      <c r="BI214" s="1"/>
      <c r="BJ214" s="1"/>
      <c r="BK214" s="1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143"/>
      <c r="CN214" s="143"/>
      <c r="CO214" s="143"/>
      <c r="CP214" s="143"/>
      <c r="CQ214" s="143"/>
      <c r="CR214" s="143"/>
      <c r="CS214" s="143"/>
      <c r="CT214" s="143"/>
      <c r="CU214" s="143"/>
      <c r="CV214" s="143"/>
      <c r="CW214" s="143"/>
      <c r="CX214" s="143"/>
      <c r="CY214" s="143"/>
      <c r="CZ214" s="143"/>
      <c r="DA214" s="143"/>
      <c r="DB214" s="143"/>
      <c r="DC214" s="143"/>
      <c r="DD214" s="143"/>
      <c r="DE214" s="143"/>
      <c r="DF214" s="143"/>
      <c r="DG214" s="143"/>
      <c r="DH214" s="143"/>
      <c r="DI214" s="143"/>
      <c r="DJ214" s="143"/>
      <c r="DK214" s="143"/>
      <c r="DL214" s="143"/>
      <c r="DM214" s="143"/>
    </row>
    <row r="215" spans="1:117" s="142" customFormat="1" ht="8.25" hidden="1" customHeight="1" x14ac:dyDescent="0.2">
      <c r="A215" s="1"/>
      <c r="B215" s="169"/>
      <c r="C215" s="314"/>
      <c r="D215" s="314"/>
      <c r="E215" s="314"/>
      <c r="F215" s="314"/>
      <c r="G215" s="314"/>
      <c r="H215" s="314"/>
      <c r="I215" s="314"/>
      <c r="J215" s="314"/>
      <c r="K215" s="314"/>
      <c r="L215" s="314"/>
      <c r="M215" s="314"/>
      <c r="N215" s="314"/>
      <c r="O215" s="314"/>
      <c r="P215" s="314"/>
      <c r="Q215" s="314"/>
      <c r="R215" s="314"/>
      <c r="S215" s="314"/>
      <c r="T215" s="314"/>
      <c r="U215" s="314"/>
      <c r="V215" s="314"/>
      <c r="W215" s="314"/>
      <c r="X215" s="314"/>
      <c r="Y215" s="314"/>
      <c r="Z215" s="314"/>
      <c r="AA215" s="314"/>
      <c r="AB215" s="314"/>
      <c r="AC215" s="314"/>
      <c r="AD215" s="314"/>
      <c r="AE215" s="314"/>
      <c r="AF215" s="314"/>
      <c r="AG215" s="314"/>
      <c r="AH215" s="314"/>
      <c r="AI215" s="314"/>
      <c r="AJ215" s="314"/>
      <c r="AK215" s="314"/>
      <c r="AL215" s="314"/>
      <c r="AM215" s="314"/>
      <c r="AN215" s="314"/>
      <c r="AO215" s="314"/>
      <c r="AP215" s="314"/>
      <c r="AQ215" s="314"/>
      <c r="AR215" s="314"/>
      <c r="AS215" s="314"/>
      <c r="AT215" s="314"/>
      <c r="AU215" s="314"/>
      <c r="AV215" s="314"/>
      <c r="AW215" s="314"/>
      <c r="AX215" s="314"/>
      <c r="AY215" s="314"/>
      <c r="AZ215" s="314"/>
      <c r="BA215" s="314"/>
      <c r="BB215" s="314"/>
      <c r="BC215" s="314"/>
      <c r="BD215" s="314"/>
      <c r="BE215" s="314"/>
      <c r="BF215" s="5"/>
      <c r="BG215" s="22"/>
      <c r="BH215" s="22">
        <v>3</v>
      </c>
      <c r="BI215" s="1"/>
      <c r="BJ215" s="1"/>
      <c r="BK215" s="1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143"/>
      <c r="CN215" s="143"/>
      <c r="CO215" s="143"/>
      <c r="CP215" s="143"/>
      <c r="CQ215" s="143"/>
      <c r="CR215" s="143"/>
      <c r="CS215" s="143"/>
      <c r="CT215" s="143"/>
      <c r="CU215" s="143"/>
      <c r="CV215" s="143"/>
      <c r="CW215" s="143"/>
      <c r="CX215" s="143"/>
      <c r="CY215" s="143"/>
      <c r="CZ215" s="143"/>
      <c r="DA215" s="143"/>
      <c r="DB215" s="143"/>
      <c r="DC215" s="143"/>
      <c r="DD215" s="143"/>
      <c r="DE215" s="143"/>
      <c r="DF215" s="143"/>
      <c r="DG215" s="143"/>
      <c r="DH215" s="143"/>
      <c r="DI215" s="143"/>
      <c r="DJ215" s="143"/>
      <c r="DK215" s="143"/>
      <c r="DL215" s="143"/>
      <c r="DM215" s="143"/>
    </row>
    <row r="216" spans="1:117" s="142" customFormat="1" ht="35.25" hidden="1" customHeight="1" x14ac:dyDescent="0.25">
      <c r="A216" s="1"/>
      <c r="B216" s="170"/>
      <c r="C216" s="837" t="s">
        <v>75</v>
      </c>
      <c r="D216" s="838"/>
      <c r="E216" s="838"/>
      <c r="F216" s="838"/>
      <c r="G216" s="838"/>
      <c r="H216" s="838"/>
      <c r="I216" s="838"/>
      <c r="J216" s="838"/>
      <c r="K216" s="838"/>
      <c r="L216" s="838"/>
      <c r="M216" s="838"/>
      <c r="N216" s="838"/>
      <c r="O216" s="838"/>
      <c r="P216" s="838"/>
      <c r="Q216" s="838"/>
      <c r="R216" s="838"/>
      <c r="S216" s="838"/>
      <c r="T216" s="838"/>
      <c r="U216" s="838"/>
      <c r="V216" s="838"/>
      <c r="W216" s="838"/>
      <c r="X216" s="838"/>
      <c r="Y216" s="838"/>
      <c r="Z216" s="838"/>
      <c r="AA216" s="838"/>
      <c r="AB216" s="838"/>
      <c r="AC216" s="838"/>
      <c r="AD216" s="838"/>
      <c r="AE216" s="838"/>
      <c r="AF216" s="838"/>
      <c r="AG216" s="838"/>
      <c r="AH216" s="838"/>
      <c r="AI216" s="838"/>
      <c r="AJ216" s="838"/>
      <c r="AK216" s="838"/>
      <c r="AL216" s="838"/>
      <c r="AM216" s="838"/>
      <c r="AN216" s="838"/>
      <c r="AO216" s="838"/>
      <c r="AP216" s="838"/>
      <c r="AQ216" s="838"/>
      <c r="AR216" s="838"/>
      <c r="AS216" s="838"/>
      <c r="AT216" s="838"/>
      <c r="AU216" s="838"/>
      <c r="AV216" s="838"/>
      <c r="AW216" s="838"/>
      <c r="AX216" s="838"/>
      <c r="AY216" s="838"/>
      <c r="AZ216" s="838"/>
      <c r="BA216" s="838"/>
      <c r="BB216" s="838"/>
      <c r="BC216" s="838"/>
      <c r="BD216" s="838"/>
      <c r="BE216" s="838"/>
      <c r="BF216" s="97"/>
      <c r="BG216" s="22"/>
      <c r="BH216" s="22" t="str">
        <f>IF(AND(OR(W31="Fyzická osoba",W31="Fyzická podnikající osoba"),ISTEXT(W34)),W34,IF(AND(OR(W31="Fyzická osoba",W31="Fyzická podnikající osoba"),ISNONTEXT(W34)),"DoplňteJméno a příjmení v kapitole 1. Identifikace žadatele",""))</f>
        <v/>
      </c>
      <c r="BI216" s="1"/>
      <c r="BJ216" s="1"/>
      <c r="BK216" s="1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143"/>
      <c r="CB216" s="143"/>
      <c r="CC216" s="143"/>
      <c r="CD216" s="143"/>
      <c r="CE216" s="143"/>
      <c r="CF216" s="143"/>
      <c r="CG216" s="143"/>
      <c r="CH216" s="143"/>
      <c r="CI216" s="143"/>
      <c r="CJ216" s="143"/>
      <c r="CK216" s="143"/>
      <c r="CL216" s="143"/>
      <c r="CM216" s="143"/>
      <c r="CN216" s="143"/>
      <c r="CO216" s="143"/>
      <c r="CP216" s="143"/>
      <c r="CQ216" s="143"/>
      <c r="CR216" s="143"/>
      <c r="CS216" s="143"/>
      <c r="CT216" s="143"/>
      <c r="CU216" s="143"/>
      <c r="CV216" s="143"/>
      <c r="CW216" s="143"/>
      <c r="CX216" s="143"/>
      <c r="CY216" s="143"/>
      <c r="CZ216" s="143"/>
      <c r="DA216" s="143"/>
      <c r="DB216" s="143"/>
      <c r="DC216" s="143"/>
      <c r="DD216" s="143"/>
      <c r="DE216" s="143"/>
      <c r="DF216" s="143"/>
      <c r="DG216" s="143"/>
      <c r="DH216" s="143"/>
      <c r="DI216" s="143"/>
      <c r="DJ216" s="143"/>
      <c r="DK216" s="143"/>
      <c r="DL216" s="143"/>
      <c r="DM216" s="143"/>
    </row>
    <row r="217" spans="1:117" s="226" customFormat="1" ht="35.25" hidden="1" customHeight="1" x14ac:dyDescent="0.25">
      <c r="A217" s="7"/>
      <c r="B217" s="118"/>
      <c r="C217" s="17" t="s">
        <v>114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19"/>
      <c r="BG217" s="23"/>
      <c r="BH217" s="52" t="s">
        <v>226</v>
      </c>
      <c r="BI217" s="7"/>
      <c r="BJ217" s="7"/>
      <c r="BK217" s="7"/>
      <c r="BL217" s="225"/>
      <c r="BM217" s="225"/>
      <c r="BN217" s="225"/>
      <c r="BO217" s="225"/>
      <c r="BP217" s="225"/>
      <c r="BQ217" s="225"/>
      <c r="BR217" s="225"/>
      <c r="BS217" s="225"/>
      <c r="BT217" s="225"/>
      <c r="BU217" s="225"/>
      <c r="BV217" s="225"/>
      <c r="BW217" s="225"/>
      <c r="BX217" s="225"/>
      <c r="BY217" s="225"/>
      <c r="BZ217" s="225"/>
      <c r="CA217" s="225"/>
      <c r="CB217" s="225"/>
      <c r="CC217" s="225"/>
      <c r="CD217" s="225"/>
      <c r="CE217" s="225"/>
      <c r="CF217" s="225"/>
      <c r="CG217" s="225"/>
      <c r="CH217" s="225"/>
      <c r="CI217" s="225"/>
      <c r="CJ217" s="225"/>
      <c r="CK217" s="225"/>
      <c r="CL217" s="225"/>
      <c r="CM217" s="225"/>
      <c r="CN217" s="225"/>
      <c r="CO217" s="225"/>
      <c r="CP217" s="225"/>
      <c r="CQ217" s="225"/>
      <c r="CR217" s="225"/>
      <c r="CS217" s="225"/>
      <c r="CT217" s="225"/>
      <c r="CU217" s="225"/>
      <c r="CV217" s="225"/>
      <c r="CW217" s="225"/>
      <c r="CX217" s="225"/>
      <c r="CY217" s="225"/>
      <c r="CZ217" s="225"/>
      <c r="DA217" s="225"/>
      <c r="DB217" s="225"/>
      <c r="DC217" s="225"/>
      <c r="DD217" s="225"/>
      <c r="DE217" s="225"/>
      <c r="DF217" s="225"/>
      <c r="DG217" s="225"/>
      <c r="DH217" s="225"/>
      <c r="DI217" s="225"/>
      <c r="DJ217" s="225"/>
      <c r="DK217" s="225"/>
      <c r="DL217" s="225"/>
      <c r="DM217" s="225"/>
    </row>
    <row r="218" spans="1:117" s="226" customFormat="1" ht="11.25" hidden="1" customHeight="1" x14ac:dyDescent="0.25">
      <c r="A218" s="7"/>
      <c r="B218" s="118"/>
      <c r="C218" s="870" t="s">
        <v>115</v>
      </c>
      <c r="D218" s="871"/>
      <c r="E218" s="871"/>
      <c r="F218" s="871"/>
      <c r="G218" s="871"/>
      <c r="H218" s="871"/>
      <c r="I218" s="871"/>
      <c r="J218" s="871"/>
      <c r="K218" s="871"/>
      <c r="L218" s="871"/>
      <c r="M218" s="871"/>
      <c r="N218" s="871"/>
      <c r="O218" s="871"/>
      <c r="P218" s="871"/>
      <c r="Q218" s="871"/>
      <c r="R218" s="871"/>
      <c r="S218" s="871"/>
      <c r="T218" s="871"/>
      <c r="U218" s="871"/>
      <c r="V218" s="871"/>
      <c r="W218" s="871"/>
      <c r="X218" s="871"/>
      <c r="Y218" s="871"/>
      <c r="Z218" s="871"/>
      <c r="AA218" s="871"/>
      <c r="AB218" s="871"/>
      <c r="AC218" s="871"/>
      <c r="AD218" s="871"/>
      <c r="AE218" s="871"/>
      <c r="AF218" s="871"/>
      <c r="AG218" s="871"/>
      <c r="AH218" s="871"/>
      <c r="AI218" s="871"/>
      <c r="AJ218" s="871"/>
      <c r="AK218" s="871"/>
      <c r="AL218" s="871"/>
      <c r="AM218" s="871"/>
      <c r="AN218" s="871"/>
      <c r="AO218" s="871"/>
      <c r="AP218" s="871"/>
      <c r="AQ218" s="871"/>
      <c r="AR218" s="871"/>
      <c r="AS218" s="871"/>
      <c r="AT218" s="871"/>
      <c r="AU218" s="871"/>
      <c r="AV218" s="871"/>
      <c r="AW218" s="871"/>
      <c r="AX218" s="871"/>
      <c r="AY218" s="871"/>
      <c r="AZ218" s="871"/>
      <c r="BA218" s="871"/>
      <c r="BB218" s="871"/>
      <c r="BC218" s="871"/>
      <c r="BD218" s="871"/>
      <c r="BE218" s="871"/>
      <c r="BF218" s="120"/>
      <c r="BG218" s="35"/>
      <c r="BH218" s="35"/>
      <c r="BI218" s="35"/>
      <c r="BJ218" s="7"/>
      <c r="BK218" s="7"/>
      <c r="BL218" s="225"/>
      <c r="BM218" s="225"/>
      <c r="BN218" s="225"/>
      <c r="BO218" s="225"/>
      <c r="BP218" s="225"/>
      <c r="BQ218" s="225"/>
      <c r="BR218" s="225"/>
      <c r="BS218" s="225"/>
      <c r="BT218" s="225"/>
      <c r="BU218" s="225"/>
      <c r="BV218" s="225"/>
      <c r="BW218" s="225"/>
      <c r="BX218" s="225"/>
      <c r="BY218" s="225"/>
      <c r="BZ218" s="225"/>
      <c r="CA218" s="225"/>
      <c r="CB218" s="225"/>
      <c r="CC218" s="225"/>
      <c r="CD218" s="225"/>
      <c r="CE218" s="225"/>
      <c r="CF218" s="225"/>
      <c r="CG218" s="225"/>
      <c r="CH218" s="225"/>
      <c r="CI218" s="225"/>
      <c r="CJ218" s="225"/>
      <c r="CK218" s="225"/>
      <c r="CL218" s="225"/>
      <c r="CM218" s="225"/>
      <c r="CN218" s="225"/>
      <c r="CO218" s="225"/>
      <c r="CP218" s="225"/>
      <c r="CQ218" s="225"/>
      <c r="CR218" s="225"/>
      <c r="CS218" s="225"/>
      <c r="CT218" s="225"/>
      <c r="CU218" s="225"/>
      <c r="CV218" s="225"/>
      <c r="CW218" s="225"/>
      <c r="CX218" s="225"/>
      <c r="CY218" s="225"/>
      <c r="CZ218" s="225"/>
      <c r="DA218" s="225"/>
      <c r="DB218" s="225"/>
      <c r="DC218" s="225"/>
      <c r="DD218" s="225"/>
      <c r="DE218" s="225"/>
      <c r="DF218" s="225"/>
      <c r="DG218" s="225"/>
      <c r="DH218" s="225"/>
      <c r="DI218" s="225"/>
      <c r="DJ218" s="225"/>
      <c r="DK218" s="225"/>
      <c r="DL218" s="225"/>
      <c r="DM218" s="225"/>
    </row>
    <row r="219" spans="1:117" s="142" customFormat="1" ht="17.25" hidden="1" customHeight="1" x14ac:dyDescent="0.25">
      <c r="A219" s="1"/>
      <c r="B219" s="171"/>
      <c r="C219" s="884" t="s">
        <v>117</v>
      </c>
      <c r="D219" s="892"/>
      <c r="E219" s="892"/>
      <c r="F219" s="892"/>
      <c r="G219" s="892"/>
      <c r="H219" s="892"/>
      <c r="I219" s="892"/>
      <c r="J219" s="892"/>
      <c r="K219" s="892"/>
      <c r="L219" s="892"/>
      <c r="M219" s="892"/>
      <c r="N219" s="892"/>
      <c r="O219" s="892"/>
      <c r="P219" s="892"/>
      <c r="Q219" s="892"/>
      <c r="R219" s="892"/>
      <c r="S219" s="892"/>
      <c r="T219" s="892"/>
      <c r="U219" s="892"/>
      <c r="V219" s="892"/>
      <c r="W219" s="892"/>
      <c r="X219" s="892"/>
      <c r="Y219" s="892"/>
      <c r="Z219" s="892"/>
      <c r="AA219" s="892"/>
      <c r="AB219" s="892"/>
      <c r="AC219" s="892"/>
      <c r="AD219" s="892"/>
      <c r="AE219" s="892"/>
      <c r="AF219" s="892"/>
      <c r="AG219" s="892"/>
      <c r="AH219" s="892"/>
      <c r="AI219" s="892"/>
      <c r="AJ219" s="892"/>
      <c r="AK219" s="892"/>
      <c r="AL219" s="892"/>
      <c r="AM219" s="892"/>
      <c r="AN219" s="892"/>
      <c r="AO219" s="892"/>
      <c r="AP219" s="892"/>
      <c r="AQ219" s="892"/>
      <c r="AR219" s="892"/>
      <c r="AS219" s="892"/>
      <c r="AT219" s="892"/>
      <c r="AU219" s="892"/>
      <c r="AV219" s="892"/>
      <c r="AW219" s="892"/>
      <c r="AX219" s="892"/>
      <c r="AY219" s="892"/>
      <c r="AZ219" s="892"/>
      <c r="BA219" s="892"/>
      <c r="BB219" s="892"/>
      <c r="BC219" s="892"/>
      <c r="BD219" s="892"/>
      <c r="BE219" s="892"/>
      <c r="BF219" s="97"/>
      <c r="BG219" s="22"/>
      <c r="BH219" s="22"/>
      <c r="BI219" s="1"/>
      <c r="BJ219" s="1"/>
      <c r="BK219" s="1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143"/>
      <c r="CN219" s="143"/>
      <c r="CO219" s="143"/>
      <c r="CP219" s="143"/>
      <c r="CQ219" s="143"/>
      <c r="CR219" s="143"/>
      <c r="CS219" s="143"/>
      <c r="CT219" s="143"/>
      <c r="CU219" s="143"/>
      <c r="CV219" s="143"/>
      <c r="CW219" s="143"/>
      <c r="CX219" s="143"/>
      <c r="CY219" s="143"/>
      <c r="CZ219" s="143"/>
      <c r="DA219" s="143"/>
      <c r="DB219" s="143"/>
      <c r="DC219" s="143"/>
      <c r="DD219" s="143"/>
      <c r="DE219" s="143"/>
      <c r="DF219" s="143"/>
      <c r="DG219" s="143"/>
      <c r="DH219" s="143"/>
      <c r="DI219" s="143"/>
      <c r="DJ219" s="143"/>
      <c r="DK219" s="143"/>
      <c r="DL219" s="143"/>
      <c r="DM219" s="143"/>
    </row>
    <row r="220" spans="1:117" s="142" customFormat="1" ht="16.5" hidden="1" customHeight="1" x14ac:dyDescent="0.2">
      <c r="A220" s="1"/>
      <c r="B220" s="171"/>
      <c r="C220" s="172"/>
      <c r="D220" s="172"/>
      <c r="E220" s="598" t="s">
        <v>116</v>
      </c>
      <c r="F220" s="599"/>
      <c r="G220" s="599"/>
      <c r="H220" s="599"/>
      <c r="I220" s="599"/>
      <c r="J220" s="599"/>
      <c r="K220" s="599"/>
      <c r="L220" s="599"/>
      <c r="M220" s="599"/>
      <c r="N220" s="599"/>
      <c r="O220" s="599"/>
      <c r="P220" s="599"/>
      <c r="Q220" s="599"/>
      <c r="R220" s="599"/>
      <c r="S220" s="599"/>
      <c r="T220" s="599"/>
      <c r="U220" s="599"/>
      <c r="V220" s="599"/>
      <c r="W220" s="599"/>
      <c r="X220" s="599"/>
      <c r="Y220" s="599"/>
      <c r="Z220" s="599"/>
      <c r="AA220" s="599"/>
      <c r="AB220" s="599"/>
      <c r="AC220" s="599"/>
      <c r="AD220" s="599"/>
      <c r="AE220" s="599"/>
      <c r="AF220" s="599"/>
      <c r="AG220" s="599"/>
      <c r="AH220" s="599"/>
      <c r="AI220" s="599"/>
      <c r="AJ220" s="599"/>
      <c r="AK220" s="599"/>
      <c r="AL220" s="599"/>
      <c r="AM220" s="599"/>
      <c r="AN220" s="599"/>
      <c r="AO220" s="599"/>
      <c r="AP220" s="599"/>
      <c r="AQ220" s="599"/>
      <c r="AR220" s="599"/>
      <c r="AS220" s="599"/>
      <c r="AT220" s="599"/>
      <c r="AU220" s="599"/>
      <c r="AV220" s="599"/>
      <c r="AW220" s="599"/>
      <c r="AX220" s="599"/>
      <c r="AY220" s="599"/>
      <c r="AZ220" s="599"/>
      <c r="BA220" s="599"/>
      <c r="BB220" s="599"/>
      <c r="BC220" s="599"/>
      <c r="BD220" s="599"/>
      <c r="BE220" s="599"/>
      <c r="BF220" s="97"/>
      <c r="BG220" s="22"/>
      <c r="BH220" s="22"/>
      <c r="BI220" s="1"/>
      <c r="BJ220" s="1"/>
      <c r="BK220" s="1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3"/>
      <c r="CM220" s="143"/>
      <c r="CN220" s="143"/>
      <c r="CO220" s="143"/>
      <c r="CP220" s="143"/>
      <c r="CQ220" s="143"/>
      <c r="CR220" s="143"/>
      <c r="CS220" s="143"/>
      <c r="CT220" s="143"/>
      <c r="CU220" s="143"/>
      <c r="CV220" s="143"/>
      <c r="CW220" s="143"/>
      <c r="CX220" s="143"/>
      <c r="CY220" s="143"/>
      <c r="CZ220" s="143"/>
      <c r="DA220" s="143"/>
      <c r="DB220" s="143"/>
      <c r="DC220" s="143"/>
      <c r="DD220" s="143"/>
      <c r="DE220" s="143"/>
      <c r="DF220" s="143"/>
      <c r="DG220" s="143"/>
      <c r="DH220" s="143"/>
      <c r="DI220" s="143"/>
      <c r="DJ220" s="143"/>
      <c r="DK220" s="143"/>
      <c r="DL220" s="143"/>
      <c r="DM220" s="143"/>
    </row>
    <row r="221" spans="1:117" s="142" customFormat="1" ht="17.25" hidden="1" customHeight="1" x14ac:dyDescent="0.25">
      <c r="A221" s="1"/>
      <c r="B221" s="171"/>
      <c r="C221" s="884" t="s">
        <v>118</v>
      </c>
      <c r="D221" s="884"/>
      <c r="E221" s="884"/>
      <c r="F221" s="884"/>
      <c r="G221" s="884"/>
      <c r="H221" s="884"/>
      <c r="I221" s="884"/>
      <c r="J221" s="884"/>
      <c r="K221" s="884"/>
      <c r="L221" s="884"/>
      <c r="M221" s="884"/>
      <c r="N221" s="884"/>
      <c r="O221" s="884"/>
      <c r="P221" s="884"/>
      <c r="Q221" s="884"/>
      <c r="R221" s="884"/>
      <c r="S221" s="884"/>
      <c r="T221" s="884"/>
      <c r="U221" s="884"/>
      <c r="V221" s="884"/>
      <c r="W221" s="884"/>
      <c r="X221" s="884"/>
      <c r="Y221" s="884"/>
      <c r="Z221" s="884"/>
      <c r="AA221" s="884"/>
      <c r="AB221" s="884"/>
      <c r="AC221" s="884"/>
      <c r="AD221" s="884"/>
      <c r="AE221" s="884"/>
      <c r="AF221" s="884"/>
      <c r="AG221" s="884"/>
      <c r="AH221" s="884"/>
      <c r="AI221" s="884"/>
      <c r="AJ221" s="884"/>
      <c r="AK221" s="884"/>
      <c r="AL221" s="884"/>
      <c r="AM221" s="884"/>
      <c r="AN221" s="884"/>
      <c r="AO221" s="884"/>
      <c r="AP221" s="884"/>
      <c r="AQ221" s="884"/>
      <c r="AR221" s="884"/>
      <c r="AS221" s="884"/>
      <c r="AT221" s="884"/>
      <c r="AU221" s="884"/>
      <c r="AV221" s="884"/>
      <c r="AW221" s="884"/>
      <c r="AX221" s="884"/>
      <c r="AY221" s="884"/>
      <c r="AZ221" s="884"/>
      <c r="BA221" s="884"/>
      <c r="BB221" s="884"/>
      <c r="BC221" s="884"/>
      <c r="BD221" s="884"/>
      <c r="BE221" s="884"/>
      <c r="BF221" s="97"/>
      <c r="BG221" s="22"/>
      <c r="BH221" s="22"/>
      <c r="BI221" s="1"/>
      <c r="BJ221" s="1"/>
      <c r="BK221" s="1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3"/>
      <c r="CM221" s="143"/>
      <c r="CN221" s="143"/>
      <c r="CO221" s="143"/>
      <c r="CP221" s="143"/>
      <c r="CQ221" s="143"/>
      <c r="CR221" s="143"/>
      <c r="CS221" s="143"/>
      <c r="CT221" s="143"/>
      <c r="CU221" s="143"/>
      <c r="CV221" s="143"/>
      <c r="CW221" s="143"/>
      <c r="CX221" s="143"/>
      <c r="CY221" s="143"/>
      <c r="CZ221" s="143"/>
      <c r="DA221" s="143"/>
      <c r="DB221" s="143"/>
      <c r="DC221" s="143"/>
      <c r="DD221" s="143"/>
      <c r="DE221" s="143"/>
      <c r="DF221" s="143"/>
      <c r="DG221" s="143"/>
      <c r="DH221" s="143"/>
      <c r="DI221" s="143"/>
      <c r="DJ221" s="143"/>
      <c r="DK221" s="143"/>
      <c r="DL221" s="143"/>
      <c r="DM221" s="143"/>
    </row>
    <row r="222" spans="1:117" s="142" customFormat="1" ht="39" hidden="1" customHeight="1" x14ac:dyDescent="0.2">
      <c r="A222" s="1"/>
      <c r="B222" s="171"/>
      <c r="C222" s="172"/>
      <c r="D222" s="172"/>
      <c r="E222" s="600" t="s">
        <v>119</v>
      </c>
      <c r="F222" s="600"/>
      <c r="G222" s="600"/>
      <c r="H222" s="600"/>
      <c r="I222" s="600"/>
      <c r="J222" s="600"/>
      <c r="K222" s="600"/>
      <c r="L222" s="600"/>
      <c r="M222" s="600"/>
      <c r="N222" s="600"/>
      <c r="O222" s="600"/>
      <c r="P222" s="600"/>
      <c r="Q222" s="600"/>
      <c r="R222" s="600"/>
      <c r="S222" s="600"/>
      <c r="T222" s="600"/>
      <c r="U222" s="600"/>
      <c r="V222" s="600"/>
      <c r="W222" s="600"/>
      <c r="X222" s="600"/>
      <c r="Y222" s="600"/>
      <c r="Z222" s="600"/>
      <c r="AA222" s="600"/>
      <c r="AB222" s="600"/>
      <c r="AC222" s="600"/>
      <c r="AD222" s="600"/>
      <c r="AE222" s="600"/>
      <c r="AF222" s="600"/>
      <c r="AG222" s="600"/>
      <c r="AH222" s="600"/>
      <c r="AI222" s="600"/>
      <c r="AJ222" s="600"/>
      <c r="AK222" s="600"/>
      <c r="AL222" s="600"/>
      <c r="AM222" s="600"/>
      <c r="AN222" s="600"/>
      <c r="AO222" s="600"/>
      <c r="AP222" s="600"/>
      <c r="AQ222" s="600"/>
      <c r="AR222" s="600"/>
      <c r="AS222" s="600"/>
      <c r="AT222" s="600"/>
      <c r="AU222" s="600"/>
      <c r="AV222" s="600"/>
      <c r="AW222" s="600"/>
      <c r="AX222" s="600"/>
      <c r="AY222" s="600"/>
      <c r="AZ222" s="600"/>
      <c r="BA222" s="600"/>
      <c r="BB222" s="600"/>
      <c r="BC222" s="600"/>
      <c r="BD222" s="600"/>
      <c r="BE222" s="600"/>
      <c r="BF222" s="97"/>
      <c r="BG222" s="22"/>
      <c r="BH222" s="22"/>
      <c r="BI222" s="1"/>
      <c r="BJ222" s="1"/>
      <c r="BK222" s="1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143"/>
      <c r="CB222" s="143"/>
      <c r="CC222" s="143"/>
      <c r="CD222" s="143"/>
      <c r="CE222" s="143"/>
      <c r="CF222" s="143"/>
      <c r="CG222" s="143"/>
      <c r="CH222" s="143"/>
      <c r="CI222" s="143"/>
      <c r="CJ222" s="143"/>
      <c r="CK222" s="143"/>
      <c r="CL222" s="143"/>
      <c r="CM222" s="143"/>
      <c r="CN222" s="143"/>
      <c r="CO222" s="143"/>
      <c r="CP222" s="143"/>
      <c r="CQ222" s="143"/>
      <c r="CR222" s="143"/>
      <c r="CS222" s="143"/>
      <c r="CT222" s="143"/>
      <c r="CU222" s="143"/>
      <c r="CV222" s="143"/>
      <c r="CW222" s="143"/>
      <c r="CX222" s="143"/>
      <c r="CY222" s="143"/>
      <c r="CZ222" s="143"/>
      <c r="DA222" s="143"/>
      <c r="DB222" s="143"/>
      <c r="DC222" s="143"/>
      <c r="DD222" s="143"/>
      <c r="DE222" s="143"/>
      <c r="DF222" s="143"/>
      <c r="DG222" s="143"/>
      <c r="DH222" s="143"/>
      <c r="DI222" s="143"/>
      <c r="DJ222" s="143"/>
      <c r="DK222" s="143"/>
      <c r="DL222" s="143"/>
      <c r="DM222" s="143"/>
    </row>
    <row r="223" spans="1:117" s="142" customFormat="1" ht="19.5" hidden="1" customHeight="1" x14ac:dyDescent="0.25">
      <c r="A223" s="1"/>
      <c r="B223" s="171"/>
      <c r="C223" s="18" t="s">
        <v>201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97"/>
      <c r="BG223" s="22"/>
      <c r="BH223" s="22"/>
      <c r="BI223" s="1"/>
      <c r="BJ223" s="1"/>
      <c r="BK223" s="1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143"/>
      <c r="CB223" s="143"/>
      <c r="CC223" s="143"/>
      <c r="CD223" s="143"/>
      <c r="CE223" s="143"/>
      <c r="CF223" s="143"/>
      <c r="CG223" s="143"/>
      <c r="CH223" s="143"/>
      <c r="CI223" s="143"/>
      <c r="CJ223" s="143"/>
      <c r="CK223" s="143"/>
      <c r="CL223" s="143"/>
      <c r="CM223" s="143"/>
      <c r="CN223" s="143"/>
      <c r="CO223" s="143"/>
      <c r="CP223" s="143"/>
      <c r="CQ223" s="143"/>
      <c r="CR223" s="143"/>
      <c r="CS223" s="143"/>
      <c r="CT223" s="143"/>
      <c r="CU223" s="143"/>
      <c r="CV223" s="143"/>
      <c r="CW223" s="143"/>
      <c r="CX223" s="143"/>
      <c r="CY223" s="143"/>
      <c r="CZ223" s="143"/>
      <c r="DA223" s="143"/>
      <c r="DB223" s="143"/>
      <c r="DC223" s="143"/>
      <c r="DD223" s="143"/>
      <c r="DE223" s="143"/>
      <c r="DF223" s="143"/>
      <c r="DG223" s="143"/>
      <c r="DH223" s="143"/>
      <c r="DI223" s="143"/>
      <c r="DJ223" s="143"/>
      <c r="DK223" s="143"/>
      <c r="DL223" s="143"/>
      <c r="DM223" s="143"/>
    </row>
    <row r="224" spans="1:117" s="142" customFormat="1" ht="18.75" hidden="1" customHeight="1" x14ac:dyDescent="0.2">
      <c r="A224" s="1"/>
      <c r="B224" s="171"/>
      <c r="C224" s="601" t="s">
        <v>9</v>
      </c>
      <c r="D224" s="604"/>
      <c r="E224" s="604"/>
      <c r="F224" s="604"/>
      <c r="G224" s="604"/>
      <c r="H224" s="604"/>
      <c r="I224" s="604"/>
      <c r="J224" s="604"/>
      <c r="K224" s="604"/>
      <c r="L224" s="604"/>
      <c r="M224" s="604"/>
      <c r="N224" s="604"/>
      <c r="O224" s="604"/>
      <c r="P224" s="604"/>
      <c r="Q224" s="601" t="str">
        <f>IF(AND(OR(W31="Fyzická osoba",W31="Fyzická podnikající osoba"),ISTEXT(W34)),W34,IF(AND(OR(W31="Fyzická osoba",W31="Fyzická podnikající osoba"),ISNONTEXT(W34)),"Doplňte Jméno a příjmení v kapitole 1. Identifikace žadatele",""))</f>
        <v/>
      </c>
      <c r="R224" s="602"/>
      <c r="S224" s="602"/>
      <c r="T224" s="602"/>
      <c r="U224" s="602"/>
      <c r="V224" s="602"/>
      <c r="W224" s="602"/>
      <c r="X224" s="602"/>
      <c r="Y224" s="602"/>
      <c r="Z224" s="602"/>
      <c r="AA224" s="602"/>
      <c r="AB224" s="602"/>
      <c r="AC224" s="602"/>
      <c r="AD224" s="602"/>
      <c r="AE224" s="602"/>
      <c r="AF224" s="602"/>
      <c r="AG224" s="602"/>
      <c r="AH224" s="602"/>
      <c r="AI224" s="602"/>
      <c r="AJ224" s="602"/>
      <c r="AK224" s="602"/>
      <c r="AL224" s="602"/>
      <c r="AM224" s="602"/>
      <c r="AN224" s="602"/>
      <c r="AO224" s="602"/>
      <c r="AP224" s="602"/>
      <c r="AQ224" s="602"/>
      <c r="AR224" s="602"/>
      <c r="AS224" s="602"/>
      <c r="AT224" s="602"/>
      <c r="AU224" s="602"/>
      <c r="AV224" s="602"/>
      <c r="AW224" s="602"/>
      <c r="AX224" s="602"/>
      <c r="AY224" s="602"/>
      <c r="AZ224" s="602"/>
      <c r="BA224" s="602"/>
      <c r="BB224" s="602"/>
      <c r="BC224" s="602"/>
      <c r="BD224" s="602"/>
      <c r="BE224" s="603"/>
      <c r="BF224" s="97"/>
      <c r="BG224" s="22" t="s">
        <v>224</v>
      </c>
      <c r="BH224" s="22" t="s">
        <v>225</v>
      </c>
      <c r="BI224" s="1"/>
      <c r="BJ224" s="1"/>
      <c r="BK224" s="1"/>
      <c r="BL224" s="143"/>
      <c r="BM224" s="143"/>
      <c r="BN224" s="143"/>
      <c r="BO224" s="143"/>
      <c r="BP224" s="143"/>
      <c r="BQ224" s="143"/>
      <c r="BR224" s="143"/>
      <c r="BS224" s="143"/>
      <c r="BT224" s="143"/>
      <c r="BU224" s="143"/>
      <c r="BV224" s="143"/>
      <c r="BW224" s="143"/>
      <c r="BX224" s="143"/>
      <c r="BY224" s="143"/>
      <c r="BZ224" s="143"/>
      <c r="CA224" s="143"/>
      <c r="CB224" s="143"/>
      <c r="CC224" s="143"/>
      <c r="CD224" s="143"/>
      <c r="CE224" s="143"/>
      <c r="CF224" s="143"/>
      <c r="CG224" s="143"/>
      <c r="CH224" s="143"/>
      <c r="CI224" s="143"/>
      <c r="CJ224" s="143"/>
      <c r="CK224" s="143"/>
      <c r="CL224" s="143"/>
      <c r="CM224" s="143"/>
      <c r="CN224" s="143"/>
      <c r="CO224" s="143"/>
      <c r="CP224" s="143"/>
      <c r="CQ224" s="143"/>
      <c r="CR224" s="143"/>
      <c r="CS224" s="143"/>
      <c r="CT224" s="143"/>
      <c r="CU224" s="143"/>
      <c r="CV224" s="143"/>
      <c r="CW224" s="143"/>
      <c r="CX224" s="143"/>
      <c r="CY224" s="143"/>
      <c r="CZ224" s="143"/>
      <c r="DA224" s="143"/>
      <c r="DB224" s="143"/>
      <c r="DC224" s="143"/>
      <c r="DD224" s="143"/>
      <c r="DE224" s="143"/>
      <c r="DF224" s="143"/>
      <c r="DG224" s="143"/>
      <c r="DH224" s="143"/>
      <c r="DI224" s="143"/>
      <c r="DJ224" s="143"/>
      <c r="DK224" s="143"/>
      <c r="DL224" s="143"/>
      <c r="DM224" s="143"/>
    </row>
    <row r="225" spans="1:117" s="142" customFormat="1" ht="18.75" hidden="1" customHeight="1" x14ac:dyDescent="0.2">
      <c r="A225" s="1"/>
      <c r="B225" s="171"/>
      <c r="C225" s="601" t="s">
        <v>202</v>
      </c>
      <c r="D225" s="604"/>
      <c r="E225" s="604"/>
      <c r="F225" s="604"/>
      <c r="G225" s="604"/>
      <c r="H225" s="604"/>
      <c r="I225" s="604"/>
      <c r="J225" s="604"/>
      <c r="K225" s="604"/>
      <c r="L225" s="604"/>
      <c r="M225" s="604"/>
      <c r="N225" s="604"/>
      <c r="O225" s="604"/>
      <c r="P225" s="604"/>
      <c r="Q225" s="601" t="str">
        <f>IF(AND(OR(W31="Fyzická osoba",W31="Fyzická podnikající osoba"),BG42&gt;4),BG40,IF(AND(OR(W31="Fyzická osoba",W31="Fyzická podnikající osoba"),BG42=4),"Doplňte Adresu trvalého bydliště v kapitole 1. Identifikace žadatele",""))</f>
        <v/>
      </c>
      <c r="R225" s="602"/>
      <c r="S225" s="602"/>
      <c r="T225" s="602"/>
      <c r="U225" s="602"/>
      <c r="V225" s="602"/>
      <c r="W225" s="602"/>
      <c r="X225" s="602"/>
      <c r="Y225" s="602"/>
      <c r="Z225" s="602"/>
      <c r="AA225" s="602"/>
      <c r="AB225" s="602"/>
      <c r="AC225" s="602"/>
      <c r="AD225" s="602"/>
      <c r="AE225" s="602"/>
      <c r="AF225" s="602"/>
      <c r="AG225" s="602"/>
      <c r="AH225" s="602"/>
      <c r="AI225" s="602"/>
      <c r="AJ225" s="602"/>
      <c r="AK225" s="602"/>
      <c r="AL225" s="602"/>
      <c r="AM225" s="602"/>
      <c r="AN225" s="602"/>
      <c r="AO225" s="602"/>
      <c r="AP225" s="602"/>
      <c r="AQ225" s="602"/>
      <c r="AR225" s="602"/>
      <c r="AS225" s="602"/>
      <c r="AT225" s="602"/>
      <c r="AU225" s="602"/>
      <c r="AV225" s="602"/>
      <c r="AW225" s="602"/>
      <c r="AX225" s="602"/>
      <c r="AY225" s="602"/>
      <c r="AZ225" s="602"/>
      <c r="BA225" s="602"/>
      <c r="BB225" s="602"/>
      <c r="BC225" s="602"/>
      <c r="BD225" s="602"/>
      <c r="BE225" s="603"/>
      <c r="BF225" s="97"/>
      <c r="BG225" s="22" t="s">
        <v>224</v>
      </c>
      <c r="BH225" s="22" t="str">
        <f>IF(OR(W31="Fyzická osoba",W31="Fyzická podnikající osoba"),W34,"")</f>
        <v/>
      </c>
      <c r="BI225" s="1"/>
      <c r="BJ225" s="1"/>
      <c r="BK225" s="1"/>
      <c r="BL225" s="143"/>
      <c r="BM225" s="143"/>
      <c r="BN225" s="143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143"/>
      <c r="CN225" s="143"/>
      <c r="CO225" s="143"/>
      <c r="CP225" s="143"/>
      <c r="CQ225" s="143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</row>
    <row r="226" spans="1:117" s="142" customFormat="1" ht="18" hidden="1" customHeight="1" x14ac:dyDescent="0.2">
      <c r="A226" s="1"/>
      <c r="B226" s="171"/>
      <c r="C226" s="601" t="s">
        <v>82</v>
      </c>
      <c r="D226" s="604"/>
      <c r="E226" s="604"/>
      <c r="F226" s="604"/>
      <c r="G226" s="604"/>
      <c r="H226" s="604"/>
      <c r="I226" s="604"/>
      <c r="J226" s="604"/>
      <c r="K226" s="604"/>
      <c r="L226" s="604"/>
      <c r="M226" s="604"/>
      <c r="N226" s="604"/>
      <c r="O226" s="604"/>
      <c r="P226" s="604"/>
      <c r="Q226" s="601" t="str">
        <f>IF(AND(OR(W31="Fyzická osoba",W31="Fyzická podnikající osoba"),ISTEXT(W33)),W33,IF(AND(OR(W31="Fyzická osoba",W31="Fyzická podnikající osoba"),ISNONTEXT(W33)),"Doplňte Datum narození v kapitole 1. Identifikace žadatele",""))</f>
        <v/>
      </c>
      <c r="R226" s="602"/>
      <c r="S226" s="602"/>
      <c r="T226" s="602"/>
      <c r="U226" s="602"/>
      <c r="V226" s="602"/>
      <c r="W226" s="602"/>
      <c r="X226" s="602"/>
      <c r="Y226" s="602"/>
      <c r="Z226" s="602"/>
      <c r="AA226" s="602"/>
      <c r="AB226" s="602"/>
      <c r="AC226" s="602"/>
      <c r="AD226" s="602"/>
      <c r="AE226" s="602"/>
      <c r="AF226" s="602"/>
      <c r="AG226" s="602"/>
      <c r="AH226" s="602"/>
      <c r="AI226" s="602"/>
      <c r="AJ226" s="602"/>
      <c r="AK226" s="602"/>
      <c r="AL226" s="602"/>
      <c r="AM226" s="602"/>
      <c r="AN226" s="602"/>
      <c r="AO226" s="602"/>
      <c r="AP226" s="602"/>
      <c r="AQ226" s="602"/>
      <c r="AR226" s="602"/>
      <c r="AS226" s="602"/>
      <c r="AT226" s="602"/>
      <c r="AU226" s="602"/>
      <c r="AV226" s="602"/>
      <c r="AW226" s="602"/>
      <c r="AX226" s="602"/>
      <c r="AY226" s="602"/>
      <c r="AZ226" s="602"/>
      <c r="BA226" s="602"/>
      <c r="BB226" s="602"/>
      <c r="BC226" s="602"/>
      <c r="BD226" s="602"/>
      <c r="BE226" s="603"/>
      <c r="BF226" s="97"/>
      <c r="BG226" s="22" t="s">
        <v>224</v>
      </c>
      <c r="BH226" s="22"/>
      <c r="BI226" s="1"/>
      <c r="BJ226" s="1"/>
      <c r="BK226" s="1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</row>
    <row r="227" spans="1:117" s="142" customFormat="1" ht="10.5" hidden="1" customHeight="1" x14ac:dyDescent="0.2">
      <c r="A227" s="1"/>
      <c r="B227" s="171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173"/>
      <c r="AT227" s="173"/>
      <c r="AU227" s="173"/>
      <c r="AV227" s="173"/>
      <c r="AW227" s="173"/>
      <c r="AX227" s="173"/>
      <c r="AY227" s="173"/>
      <c r="AZ227" s="173"/>
      <c r="BA227" s="173"/>
      <c r="BB227" s="173"/>
      <c r="BC227" s="173"/>
      <c r="BD227" s="173"/>
      <c r="BE227" s="173"/>
      <c r="BF227" s="97"/>
      <c r="BG227" s="22"/>
      <c r="BH227" s="22"/>
      <c r="BI227" s="1"/>
      <c r="BJ227" s="1"/>
      <c r="BK227" s="1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</row>
    <row r="228" spans="1:117" s="142" customFormat="1" ht="39" hidden="1" customHeight="1" x14ac:dyDescent="0.2">
      <c r="A228" s="1"/>
      <c r="B228" s="171"/>
      <c r="C228" s="877" t="s">
        <v>203</v>
      </c>
      <c r="D228" s="885"/>
      <c r="E228" s="885"/>
      <c r="F228" s="885"/>
      <c r="G228" s="885"/>
      <c r="H228" s="885"/>
      <c r="I228" s="885"/>
      <c r="J228" s="885"/>
      <c r="K228" s="885"/>
      <c r="L228" s="885"/>
      <c r="M228" s="885"/>
      <c r="N228" s="885"/>
      <c r="O228" s="885"/>
      <c r="P228" s="886"/>
      <c r="Q228" s="887">
        <v>43465</v>
      </c>
      <c r="R228" s="580"/>
      <c r="S228" s="580"/>
      <c r="T228" s="580"/>
      <c r="U228" s="580"/>
      <c r="V228" s="580"/>
      <c r="W228" s="580"/>
      <c r="X228" s="580"/>
      <c r="Y228" s="580"/>
      <c r="Z228" s="580"/>
      <c r="AA228" s="580"/>
      <c r="AB228" s="580"/>
      <c r="AC228" s="580"/>
      <c r="AD228" s="580"/>
      <c r="AE228" s="580"/>
      <c r="AF228" s="580"/>
      <c r="AG228" s="580"/>
      <c r="AH228" s="580"/>
      <c r="AI228" s="580"/>
      <c r="AJ228" s="580"/>
      <c r="AK228" s="580"/>
      <c r="AL228" s="580"/>
      <c r="AM228" s="580"/>
      <c r="AN228" s="580"/>
      <c r="AO228" s="580"/>
      <c r="AP228" s="580"/>
      <c r="AQ228" s="580"/>
      <c r="AR228" s="580"/>
      <c r="AS228" s="580"/>
      <c r="AT228" s="580"/>
      <c r="AU228" s="580"/>
      <c r="AV228" s="580"/>
      <c r="AW228" s="580"/>
      <c r="AX228" s="580"/>
      <c r="AY228" s="580"/>
      <c r="AZ228" s="580"/>
      <c r="BA228" s="580"/>
      <c r="BB228" s="580"/>
      <c r="BC228" s="580"/>
      <c r="BD228" s="580"/>
      <c r="BE228" s="581"/>
      <c r="BF228" s="97"/>
      <c r="BG228" s="22"/>
      <c r="BH228" s="22"/>
      <c r="BI228" s="1"/>
      <c r="BJ228" s="1"/>
      <c r="BK228" s="1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143"/>
      <c r="CN228" s="143"/>
      <c r="CO228" s="143"/>
      <c r="CP228" s="143"/>
      <c r="CQ228" s="143"/>
      <c r="CR228" s="143"/>
      <c r="CS228" s="143"/>
      <c r="CT228" s="143"/>
      <c r="CU228" s="143"/>
      <c r="CV228" s="143"/>
      <c r="CW228" s="143"/>
      <c r="CX228" s="143"/>
      <c r="CY228" s="143"/>
      <c r="CZ228" s="143"/>
      <c r="DA228" s="143"/>
      <c r="DB228" s="143"/>
      <c r="DC228" s="143"/>
      <c r="DD228" s="143"/>
      <c r="DE228" s="143"/>
      <c r="DF228" s="143"/>
      <c r="DG228" s="143"/>
      <c r="DH228" s="143"/>
      <c r="DI228" s="143"/>
      <c r="DJ228" s="143"/>
      <c r="DK228" s="143"/>
      <c r="DL228" s="143"/>
      <c r="DM228" s="143"/>
    </row>
    <row r="229" spans="1:117" s="223" customFormat="1" ht="19.5" hidden="1" customHeight="1" x14ac:dyDescent="0.25">
      <c r="A229" s="136"/>
      <c r="B229" s="174"/>
      <c r="C229" s="884" t="s">
        <v>210</v>
      </c>
      <c r="D229" s="884"/>
      <c r="E229" s="884"/>
      <c r="F229" s="884"/>
      <c r="G229" s="884"/>
      <c r="H229" s="884"/>
      <c r="I229" s="884"/>
      <c r="J229" s="884"/>
      <c r="K229" s="884"/>
      <c r="L229" s="884"/>
      <c r="M229" s="884"/>
      <c r="N229" s="884"/>
      <c r="O229" s="884"/>
      <c r="P229" s="884"/>
      <c r="Q229" s="884"/>
      <c r="R229" s="884"/>
      <c r="S229" s="884"/>
      <c r="T229" s="884"/>
      <c r="U229" s="884"/>
      <c r="V229" s="884"/>
      <c r="W229" s="884"/>
      <c r="X229" s="884"/>
      <c r="Y229" s="884"/>
      <c r="Z229" s="884"/>
      <c r="AA229" s="884"/>
      <c r="AB229" s="884"/>
      <c r="AC229" s="884"/>
      <c r="AD229" s="884"/>
      <c r="AE229" s="884"/>
      <c r="AF229" s="884"/>
      <c r="AG229" s="884"/>
      <c r="AH229" s="884"/>
      <c r="AI229" s="884"/>
      <c r="AJ229" s="884"/>
      <c r="AK229" s="884"/>
      <c r="AL229" s="884"/>
      <c r="AM229" s="884"/>
      <c r="AN229" s="884"/>
      <c r="AO229" s="884"/>
      <c r="AP229" s="884"/>
      <c r="AQ229" s="884"/>
      <c r="AR229" s="884"/>
      <c r="AS229" s="884"/>
      <c r="AT229" s="884"/>
      <c r="AU229" s="884"/>
      <c r="AV229" s="884"/>
      <c r="AW229" s="884"/>
      <c r="AX229" s="884"/>
      <c r="AY229" s="884"/>
      <c r="AZ229" s="884"/>
      <c r="BA229" s="884"/>
      <c r="BB229" s="884"/>
      <c r="BC229" s="884"/>
      <c r="BD229" s="884"/>
      <c r="BE229" s="884"/>
      <c r="BF229" s="175"/>
      <c r="BG229" s="27"/>
      <c r="BH229" s="27"/>
      <c r="BI229" s="136"/>
      <c r="BJ229" s="136"/>
      <c r="BK229" s="136"/>
      <c r="BL229" s="222"/>
      <c r="BM229" s="222"/>
      <c r="BN229" s="222"/>
      <c r="BO229" s="222"/>
      <c r="BP229" s="222"/>
      <c r="BQ229" s="222"/>
      <c r="BR229" s="222"/>
      <c r="BS229" s="222"/>
      <c r="BT229" s="222"/>
      <c r="BU229" s="222"/>
      <c r="BV229" s="222"/>
      <c r="BW229" s="222"/>
      <c r="BX229" s="222"/>
      <c r="BY229" s="222"/>
      <c r="BZ229" s="222"/>
      <c r="CA229" s="222"/>
      <c r="CB229" s="222"/>
      <c r="CC229" s="222"/>
      <c r="CD229" s="222"/>
      <c r="CE229" s="222"/>
      <c r="CF229" s="222"/>
      <c r="CG229" s="222"/>
      <c r="CH229" s="222"/>
      <c r="CI229" s="222"/>
      <c r="CJ229" s="222"/>
      <c r="CK229" s="222"/>
      <c r="CL229" s="222"/>
      <c r="CM229" s="222"/>
      <c r="CN229" s="222"/>
      <c r="CO229" s="222"/>
      <c r="CP229" s="222"/>
      <c r="CQ229" s="222"/>
      <c r="CR229" s="222"/>
      <c r="CS229" s="222"/>
      <c r="CT229" s="222"/>
      <c r="CU229" s="222"/>
      <c r="CV229" s="222"/>
      <c r="CW229" s="222"/>
      <c r="CX229" s="222"/>
      <c r="CY229" s="222"/>
      <c r="CZ229" s="222"/>
      <c r="DA229" s="222"/>
      <c r="DB229" s="222"/>
      <c r="DC229" s="222"/>
      <c r="DD229" s="222"/>
      <c r="DE229" s="222"/>
      <c r="DF229" s="222"/>
      <c r="DG229" s="222"/>
      <c r="DH229" s="222"/>
      <c r="DI229" s="222"/>
      <c r="DJ229" s="222"/>
      <c r="DK229" s="222"/>
      <c r="DL229" s="222"/>
      <c r="DM229" s="222"/>
    </row>
    <row r="230" spans="1:117" s="142" customFormat="1" ht="45" hidden="1" customHeight="1" x14ac:dyDescent="0.2">
      <c r="A230" s="1"/>
      <c r="B230" s="171"/>
      <c r="C230" s="176"/>
      <c r="D230" s="176"/>
      <c r="E230" s="880" t="s">
        <v>211</v>
      </c>
      <c r="F230" s="881"/>
      <c r="G230" s="881"/>
      <c r="H230" s="881"/>
      <c r="I230" s="881"/>
      <c r="J230" s="881"/>
      <c r="K230" s="881"/>
      <c r="L230" s="881"/>
      <c r="M230" s="881"/>
      <c r="N230" s="881"/>
      <c r="O230" s="881"/>
      <c r="P230" s="881"/>
      <c r="Q230" s="881"/>
      <c r="R230" s="881"/>
      <c r="S230" s="881"/>
      <c r="T230" s="881"/>
      <c r="U230" s="881"/>
      <c r="V230" s="881"/>
      <c r="W230" s="881"/>
      <c r="X230" s="881"/>
      <c r="Y230" s="881"/>
      <c r="Z230" s="881"/>
      <c r="AA230" s="881"/>
      <c r="AB230" s="881"/>
      <c r="AC230" s="881"/>
      <c r="AD230" s="881"/>
      <c r="AE230" s="881"/>
      <c r="AF230" s="881"/>
      <c r="AG230" s="881"/>
      <c r="AH230" s="881"/>
      <c r="AI230" s="881"/>
      <c r="AJ230" s="881"/>
      <c r="AK230" s="881"/>
      <c r="AL230" s="881"/>
      <c r="AM230" s="881"/>
      <c r="AN230" s="881"/>
      <c r="AO230" s="881"/>
      <c r="AP230" s="881"/>
      <c r="AQ230" s="881"/>
      <c r="AR230" s="881"/>
      <c r="AS230" s="881"/>
      <c r="AT230" s="881"/>
      <c r="AU230" s="881"/>
      <c r="AV230" s="881"/>
      <c r="AW230" s="881"/>
      <c r="AX230" s="881"/>
      <c r="AY230" s="881"/>
      <c r="AZ230" s="881"/>
      <c r="BA230" s="881"/>
      <c r="BB230" s="881"/>
      <c r="BC230" s="881"/>
      <c r="BD230" s="881"/>
      <c r="BE230" s="881"/>
      <c r="BF230" s="97"/>
      <c r="BG230" s="22"/>
      <c r="BH230" s="22"/>
      <c r="BI230" s="1"/>
      <c r="BJ230" s="1"/>
      <c r="BK230" s="1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</row>
    <row r="231" spans="1:117" s="142" customFormat="1" ht="19.5" hidden="1" customHeight="1" x14ac:dyDescent="0.25">
      <c r="A231" s="1"/>
      <c r="B231" s="171"/>
      <c r="C231" s="884" t="s">
        <v>212</v>
      </c>
      <c r="D231" s="884"/>
      <c r="E231" s="884"/>
      <c r="F231" s="884"/>
      <c r="G231" s="884"/>
      <c r="H231" s="884"/>
      <c r="I231" s="884"/>
      <c r="J231" s="884"/>
      <c r="K231" s="884"/>
      <c r="L231" s="884"/>
      <c r="M231" s="884"/>
      <c r="N231" s="884"/>
      <c r="O231" s="884"/>
      <c r="P231" s="884"/>
      <c r="Q231" s="884"/>
      <c r="R231" s="884"/>
      <c r="S231" s="884"/>
      <c r="T231" s="884"/>
      <c r="U231" s="884"/>
      <c r="V231" s="884"/>
      <c r="W231" s="884"/>
      <c r="X231" s="884"/>
      <c r="Y231" s="884"/>
      <c r="Z231" s="884"/>
      <c r="AA231" s="884"/>
      <c r="AB231" s="884"/>
      <c r="AC231" s="884"/>
      <c r="AD231" s="884"/>
      <c r="AE231" s="884"/>
      <c r="AF231" s="884"/>
      <c r="AG231" s="884"/>
      <c r="AH231" s="884"/>
      <c r="AI231" s="884"/>
      <c r="AJ231" s="884"/>
      <c r="AK231" s="884"/>
      <c r="AL231" s="884"/>
      <c r="AM231" s="884"/>
      <c r="AN231" s="884"/>
      <c r="AO231" s="884"/>
      <c r="AP231" s="884"/>
      <c r="AQ231" s="884"/>
      <c r="AR231" s="884"/>
      <c r="AS231" s="884"/>
      <c r="AT231" s="884"/>
      <c r="AU231" s="884"/>
      <c r="AV231" s="884"/>
      <c r="AW231" s="884"/>
      <c r="AX231" s="884"/>
      <c r="AY231" s="884"/>
      <c r="AZ231" s="884"/>
      <c r="BA231" s="884"/>
      <c r="BB231" s="884"/>
      <c r="BC231" s="884"/>
      <c r="BD231" s="884"/>
      <c r="BE231" s="884"/>
      <c r="BF231" s="97"/>
      <c r="BG231" s="22"/>
      <c r="BH231" s="22"/>
      <c r="BI231" s="1"/>
      <c r="BJ231" s="1"/>
      <c r="BK231" s="1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</row>
    <row r="232" spans="1:117" s="142" customFormat="1" ht="19.5" hidden="1" customHeight="1" x14ac:dyDescent="0.2">
      <c r="A232" s="1"/>
      <c r="B232" s="171"/>
      <c r="C232" s="176"/>
      <c r="D232" s="176"/>
      <c r="E232" s="880" t="s">
        <v>213</v>
      </c>
      <c r="F232" s="881"/>
      <c r="G232" s="881"/>
      <c r="H232" s="881"/>
      <c r="I232" s="881"/>
      <c r="J232" s="881"/>
      <c r="K232" s="881"/>
      <c r="L232" s="881"/>
      <c r="M232" s="881"/>
      <c r="N232" s="881"/>
      <c r="O232" s="881"/>
      <c r="P232" s="881"/>
      <c r="Q232" s="881"/>
      <c r="R232" s="881"/>
      <c r="S232" s="881"/>
      <c r="T232" s="881"/>
      <c r="U232" s="881"/>
      <c r="V232" s="881"/>
      <c r="W232" s="881"/>
      <c r="X232" s="881"/>
      <c r="Y232" s="881"/>
      <c r="Z232" s="881"/>
      <c r="AA232" s="881"/>
      <c r="AB232" s="881"/>
      <c r="AC232" s="881"/>
      <c r="AD232" s="881"/>
      <c r="AE232" s="881"/>
      <c r="AF232" s="881"/>
      <c r="AG232" s="881"/>
      <c r="AH232" s="881"/>
      <c r="AI232" s="881"/>
      <c r="AJ232" s="881"/>
      <c r="AK232" s="881"/>
      <c r="AL232" s="881"/>
      <c r="AM232" s="881"/>
      <c r="AN232" s="881"/>
      <c r="AO232" s="881"/>
      <c r="AP232" s="881"/>
      <c r="AQ232" s="881"/>
      <c r="AR232" s="881"/>
      <c r="AS232" s="881"/>
      <c r="AT232" s="881"/>
      <c r="AU232" s="881"/>
      <c r="AV232" s="881"/>
      <c r="AW232" s="881"/>
      <c r="AX232" s="881"/>
      <c r="AY232" s="881"/>
      <c r="AZ232" s="881"/>
      <c r="BA232" s="881"/>
      <c r="BB232" s="881"/>
      <c r="BC232" s="881"/>
      <c r="BD232" s="881"/>
      <c r="BE232" s="881"/>
      <c r="BF232" s="97"/>
      <c r="BG232" s="22"/>
      <c r="BH232" s="22"/>
      <c r="BI232" s="1"/>
      <c r="BJ232" s="1"/>
      <c r="BK232" s="1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143"/>
      <c r="CB232" s="143"/>
      <c r="CC232" s="143"/>
      <c r="CD232" s="143"/>
      <c r="CE232" s="143"/>
      <c r="CF232" s="143"/>
      <c r="CG232" s="143"/>
      <c r="CH232" s="143"/>
      <c r="CI232" s="143"/>
      <c r="CJ232" s="143"/>
      <c r="CK232" s="143"/>
      <c r="CL232" s="143"/>
      <c r="CM232" s="143"/>
      <c r="CN232" s="143"/>
      <c r="CO232" s="143"/>
      <c r="CP232" s="143"/>
      <c r="CQ232" s="143"/>
      <c r="CR232" s="143"/>
      <c r="CS232" s="143"/>
      <c r="CT232" s="143"/>
      <c r="CU232" s="143"/>
      <c r="CV232" s="143"/>
      <c r="CW232" s="143"/>
      <c r="CX232" s="143"/>
      <c r="CY232" s="143"/>
      <c r="CZ232" s="143"/>
      <c r="DA232" s="143"/>
      <c r="DB232" s="143"/>
      <c r="DC232" s="143"/>
      <c r="DD232" s="143"/>
      <c r="DE232" s="143"/>
      <c r="DF232" s="143"/>
      <c r="DG232" s="143"/>
      <c r="DH232" s="143"/>
      <c r="DI232" s="143"/>
      <c r="DJ232" s="143"/>
      <c r="DK232" s="143"/>
      <c r="DL232" s="143"/>
      <c r="DM232" s="143"/>
    </row>
    <row r="233" spans="1:117" s="142" customFormat="1" ht="30.75" hidden="1" customHeight="1" x14ac:dyDescent="0.2">
      <c r="A233" s="1"/>
      <c r="B233" s="171"/>
      <c r="C233" s="882" t="s">
        <v>214</v>
      </c>
      <c r="D233" s="883"/>
      <c r="E233" s="883"/>
      <c r="F233" s="883"/>
      <c r="G233" s="883"/>
      <c r="H233" s="883"/>
      <c r="I233" s="883"/>
      <c r="J233" s="883"/>
      <c r="K233" s="883"/>
      <c r="L233" s="883"/>
      <c r="M233" s="883"/>
      <c r="N233" s="883"/>
      <c r="O233" s="883"/>
      <c r="P233" s="883"/>
      <c r="Q233" s="883"/>
      <c r="R233" s="883"/>
      <c r="S233" s="883"/>
      <c r="T233" s="883"/>
      <c r="U233" s="883"/>
      <c r="V233" s="883"/>
      <c r="W233" s="883"/>
      <c r="X233" s="883"/>
      <c r="Y233" s="883"/>
      <c r="Z233" s="883"/>
      <c r="AA233" s="883"/>
      <c r="AB233" s="883"/>
      <c r="AC233" s="883"/>
      <c r="AD233" s="883"/>
      <c r="AE233" s="883"/>
      <c r="AF233" s="883"/>
      <c r="AG233" s="883"/>
      <c r="AH233" s="883"/>
      <c r="AI233" s="883"/>
      <c r="AJ233" s="883"/>
      <c r="AK233" s="883"/>
      <c r="AL233" s="883"/>
      <c r="AM233" s="883"/>
      <c r="AN233" s="883"/>
      <c r="AO233" s="883"/>
      <c r="AP233" s="883"/>
      <c r="AQ233" s="883"/>
      <c r="AR233" s="883"/>
      <c r="AS233" s="883"/>
      <c r="AT233" s="883"/>
      <c r="AU233" s="883"/>
      <c r="AV233" s="883"/>
      <c r="AW233" s="883"/>
      <c r="AX233" s="883"/>
      <c r="AY233" s="883"/>
      <c r="AZ233" s="883"/>
      <c r="BA233" s="883"/>
      <c r="BB233" s="883"/>
      <c r="BC233" s="883"/>
      <c r="BD233" s="883"/>
      <c r="BE233" s="883"/>
      <c r="BF233" s="97"/>
      <c r="BG233" s="22"/>
      <c r="BH233" s="22"/>
      <c r="BI233" s="1"/>
      <c r="BJ233" s="1"/>
      <c r="BK233" s="1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</row>
    <row r="234" spans="1:117" s="142" customFormat="1" ht="19.5" hidden="1" customHeight="1" x14ac:dyDescent="0.25">
      <c r="A234" s="1"/>
      <c r="B234" s="171"/>
      <c r="C234" s="884" t="s">
        <v>215</v>
      </c>
      <c r="D234" s="884"/>
      <c r="E234" s="884"/>
      <c r="F234" s="884"/>
      <c r="G234" s="884"/>
      <c r="H234" s="884"/>
      <c r="I234" s="884"/>
      <c r="J234" s="884"/>
      <c r="K234" s="884"/>
      <c r="L234" s="884"/>
      <c r="M234" s="884"/>
      <c r="N234" s="884"/>
      <c r="O234" s="884"/>
      <c r="P234" s="884"/>
      <c r="Q234" s="884"/>
      <c r="R234" s="884"/>
      <c r="S234" s="884"/>
      <c r="T234" s="884"/>
      <c r="U234" s="884"/>
      <c r="V234" s="884"/>
      <c r="W234" s="884"/>
      <c r="X234" s="884"/>
      <c r="Y234" s="884"/>
      <c r="Z234" s="884"/>
      <c r="AA234" s="884"/>
      <c r="AB234" s="884"/>
      <c r="AC234" s="884"/>
      <c r="AD234" s="884"/>
      <c r="AE234" s="884"/>
      <c r="AF234" s="884"/>
      <c r="AG234" s="884"/>
      <c r="AH234" s="884"/>
      <c r="AI234" s="884"/>
      <c r="AJ234" s="884"/>
      <c r="AK234" s="884"/>
      <c r="AL234" s="884"/>
      <c r="AM234" s="884"/>
      <c r="AN234" s="884"/>
      <c r="AO234" s="884"/>
      <c r="AP234" s="884"/>
      <c r="AQ234" s="884"/>
      <c r="AR234" s="884"/>
      <c r="AS234" s="884"/>
      <c r="AT234" s="884"/>
      <c r="AU234" s="884"/>
      <c r="AV234" s="884"/>
      <c r="AW234" s="884"/>
      <c r="AX234" s="884"/>
      <c r="AY234" s="884"/>
      <c r="AZ234" s="884"/>
      <c r="BA234" s="884"/>
      <c r="BB234" s="884"/>
      <c r="BC234" s="884"/>
      <c r="BD234" s="884"/>
      <c r="BE234" s="884"/>
      <c r="BF234" s="97"/>
      <c r="BG234" s="22"/>
      <c r="BH234" s="22"/>
      <c r="BI234" s="1"/>
      <c r="BJ234" s="1"/>
      <c r="BK234" s="1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</row>
    <row r="235" spans="1:117" s="142" customFormat="1" ht="72" hidden="1" customHeight="1" x14ac:dyDescent="0.2">
      <c r="A235" s="1"/>
      <c r="B235" s="171"/>
      <c r="C235" s="176"/>
      <c r="D235" s="176"/>
      <c r="E235" s="880" t="s">
        <v>216</v>
      </c>
      <c r="F235" s="881"/>
      <c r="G235" s="881"/>
      <c r="H235" s="881"/>
      <c r="I235" s="881"/>
      <c r="J235" s="881"/>
      <c r="K235" s="881"/>
      <c r="L235" s="881"/>
      <c r="M235" s="881"/>
      <c r="N235" s="881"/>
      <c r="O235" s="881"/>
      <c r="P235" s="881"/>
      <c r="Q235" s="881"/>
      <c r="R235" s="881"/>
      <c r="S235" s="881"/>
      <c r="T235" s="881"/>
      <c r="U235" s="881"/>
      <c r="V235" s="881"/>
      <c r="W235" s="881"/>
      <c r="X235" s="881"/>
      <c r="Y235" s="881"/>
      <c r="Z235" s="881"/>
      <c r="AA235" s="881"/>
      <c r="AB235" s="881"/>
      <c r="AC235" s="881"/>
      <c r="AD235" s="881"/>
      <c r="AE235" s="881"/>
      <c r="AF235" s="881"/>
      <c r="AG235" s="881"/>
      <c r="AH235" s="881"/>
      <c r="AI235" s="881"/>
      <c r="AJ235" s="881"/>
      <c r="AK235" s="881"/>
      <c r="AL235" s="881"/>
      <c r="AM235" s="881"/>
      <c r="AN235" s="881"/>
      <c r="AO235" s="881"/>
      <c r="AP235" s="881"/>
      <c r="AQ235" s="881"/>
      <c r="AR235" s="881"/>
      <c r="AS235" s="881"/>
      <c r="AT235" s="881"/>
      <c r="AU235" s="881"/>
      <c r="AV235" s="881"/>
      <c r="AW235" s="881"/>
      <c r="AX235" s="881"/>
      <c r="AY235" s="881"/>
      <c r="AZ235" s="881"/>
      <c r="BA235" s="881"/>
      <c r="BB235" s="881"/>
      <c r="BC235" s="881"/>
      <c r="BD235" s="881"/>
      <c r="BE235" s="881"/>
      <c r="BF235" s="97"/>
      <c r="BG235" s="22"/>
      <c r="BH235" s="22"/>
      <c r="BI235" s="1"/>
      <c r="BJ235" s="1"/>
      <c r="BK235" s="1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3"/>
      <c r="CM235" s="143"/>
      <c r="CN235" s="143"/>
      <c r="CO235" s="143"/>
      <c r="CP235" s="143"/>
      <c r="CQ235" s="143"/>
      <c r="CR235" s="143"/>
      <c r="CS235" s="143"/>
      <c r="CT235" s="143"/>
      <c r="CU235" s="143"/>
      <c r="CV235" s="143"/>
      <c r="CW235" s="143"/>
      <c r="CX235" s="143"/>
      <c r="CY235" s="143"/>
      <c r="CZ235" s="143"/>
      <c r="DA235" s="143"/>
      <c r="DB235" s="143"/>
      <c r="DC235" s="143"/>
      <c r="DD235" s="143"/>
      <c r="DE235" s="143"/>
      <c r="DF235" s="143"/>
      <c r="DG235" s="143"/>
      <c r="DH235" s="143"/>
      <c r="DI235" s="143"/>
      <c r="DJ235" s="143"/>
      <c r="DK235" s="143"/>
      <c r="DL235" s="143"/>
      <c r="DM235" s="143"/>
    </row>
    <row r="236" spans="1:117" s="142" customFormat="1" ht="15.75" hidden="1" customHeight="1" x14ac:dyDescent="0.25">
      <c r="A236" s="1"/>
      <c r="B236" s="171"/>
      <c r="C236" s="884" t="s">
        <v>217</v>
      </c>
      <c r="D236" s="884"/>
      <c r="E236" s="884"/>
      <c r="F236" s="884"/>
      <c r="G236" s="884"/>
      <c r="H236" s="884"/>
      <c r="I236" s="884"/>
      <c r="J236" s="884"/>
      <c r="K236" s="884"/>
      <c r="L236" s="884"/>
      <c r="M236" s="884"/>
      <c r="N236" s="884"/>
      <c r="O236" s="884"/>
      <c r="P236" s="884"/>
      <c r="Q236" s="884"/>
      <c r="R236" s="884"/>
      <c r="S236" s="884"/>
      <c r="T236" s="884"/>
      <c r="U236" s="884"/>
      <c r="V236" s="884"/>
      <c r="W236" s="884"/>
      <c r="X236" s="884"/>
      <c r="Y236" s="884"/>
      <c r="Z236" s="884"/>
      <c r="AA236" s="884"/>
      <c r="AB236" s="884"/>
      <c r="AC236" s="884"/>
      <c r="AD236" s="884"/>
      <c r="AE236" s="884"/>
      <c r="AF236" s="884"/>
      <c r="AG236" s="884"/>
      <c r="AH236" s="884"/>
      <c r="AI236" s="884"/>
      <c r="AJ236" s="884"/>
      <c r="AK236" s="884"/>
      <c r="AL236" s="884"/>
      <c r="AM236" s="884"/>
      <c r="AN236" s="884"/>
      <c r="AO236" s="884"/>
      <c r="AP236" s="884"/>
      <c r="AQ236" s="884"/>
      <c r="AR236" s="884"/>
      <c r="AS236" s="884"/>
      <c r="AT236" s="884"/>
      <c r="AU236" s="884"/>
      <c r="AV236" s="884"/>
      <c r="AW236" s="884"/>
      <c r="AX236" s="884"/>
      <c r="AY236" s="884"/>
      <c r="AZ236" s="884"/>
      <c r="BA236" s="884"/>
      <c r="BB236" s="884"/>
      <c r="BC236" s="884"/>
      <c r="BD236" s="884"/>
      <c r="BE236" s="884"/>
      <c r="BF236" s="97"/>
      <c r="BG236" s="22"/>
      <c r="BH236" s="22"/>
      <c r="BI236" s="1"/>
      <c r="BJ236" s="1"/>
      <c r="BK236" s="1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</row>
    <row r="237" spans="1:117" s="142" customFormat="1" ht="141" hidden="1" customHeight="1" x14ac:dyDescent="0.2">
      <c r="A237" s="1"/>
      <c r="B237" s="171"/>
      <c r="C237" s="176"/>
      <c r="D237" s="176"/>
      <c r="E237" s="880" t="s">
        <v>218</v>
      </c>
      <c r="F237" s="881"/>
      <c r="G237" s="881"/>
      <c r="H237" s="881"/>
      <c r="I237" s="881"/>
      <c r="J237" s="881"/>
      <c r="K237" s="881"/>
      <c r="L237" s="881"/>
      <c r="M237" s="881"/>
      <c r="N237" s="881"/>
      <c r="O237" s="881"/>
      <c r="P237" s="881"/>
      <c r="Q237" s="881"/>
      <c r="R237" s="881"/>
      <c r="S237" s="881"/>
      <c r="T237" s="881"/>
      <c r="U237" s="881"/>
      <c r="V237" s="881"/>
      <c r="W237" s="881"/>
      <c r="X237" s="881"/>
      <c r="Y237" s="881"/>
      <c r="Z237" s="881"/>
      <c r="AA237" s="881"/>
      <c r="AB237" s="881"/>
      <c r="AC237" s="881"/>
      <c r="AD237" s="881"/>
      <c r="AE237" s="881"/>
      <c r="AF237" s="881"/>
      <c r="AG237" s="881"/>
      <c r="AH237" s="881"/>
      <c r="AI237" s="881"/>
      <c r="AJ237" s="881"/>
      <c r="AK237" s="881"/>
      <c r="AL237" s="881"/>
      <c r="AM237" s="881"/>
      <c r="AN237" s="881"/>
      <c r="AO237" s="881"/>
      <c r="AP237" s="881"/>
      <c r="AQ237" s="881"/>
      <c r="AR237" s="881"/>
      <c r="AS237" s="881"/>
      <c r="AT237" s="881"/>
      <c r="AU237" s="881"/>
      <c r="AV237" s="881"/>
      <c r="AW237" s="881"/>
      <c r="AX237" s="881"/>
      <c r="AY237" s="881"/>
      <c r="AZ237" s="881"/>
      <c r="BA237" s="881"/>
      <c r="BB237" s="881"/>
      <c r="BC237" s="881"/>
      <c r="BD237" s="881"/>
      <c r="BE237" s="881"/>
      <c r="BF237" s="97"/>
      <c r="BG237" s="22"/>
      <c r="BH237" s="22"/>
      <c r="BI237" s="1"/>
      <c r="BJ237" s="1"/>
      <c r="BK237" s="1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143"/>
      <c r="CB237" s="143"/>
      <c r="CC237" s="143"/>
      <c r="CD237" s="143"/>
      <c r="CE237" s="143"/>
      <c r="CF237" s="143"/>
      <c r="CG237" s="143"/>
      <c r="CH237" s="143"/>
      <c r="CI237" s="143"/>
      <c r="CJ237" s="143"/>
      <c r="CK237" s="143"/>
      <c r="CL237" s="143"/>
      <c r="CM237" s="143"/>
      <c r="CN237" s="143"/>
      <c r="CO237" s="143"/>
      <c r="CP237" s="143"/>
      <c r="CQ237" s="143"/>
      <c r="CR237" s="143"/>
      <c r="CS237" s="143"/>
      <c r="CT237" s="143"/>
      <c r="CU237" s="143"/>
      <c r="CV237" s="143"/>
      <c r="CW237" s="143"/>
      <c r="CX237" s="143"/>
      <c r="CY237" s="143"/>
      <c r="CZ237" s="143"/>
      <c r="DA237" s="143"/>
      <c r="DB237" s="143"/>
      <c r="DC237" s="143"/>
      <c r="DD237" s="143"/>
      <c r="DE237" s="143"/>
      <c r="DF237" s="143"/>
      <c r="DG237" s="143"/>
      <c r="DH237" s="143"/>
      <c r="DI237" s="143"/>
      <c r="DJ237" s="143"/>
      <c r="DK237" s="143"/>
      <c r="DL237" s="143"/>
      <c r="DM237" s="143"/>
    </row>
    <row r="238" spans="1:117" s="142" customFormat="1" ht="17.25" hidden="1" customHeight="1" x14ac:dyDescent="0.25">
      <c r="A238" s="1"/>
      <c r="B238" s="171"/>
      <c r="C238" s="884" t="s">
        <v>219</v>
      </c>
      <c r="D238" s="884"/>
      <c r="E238" s="884"/>
      <c r="F238" s="884"/>
      <c r="G238" s="884"/>
      <c r="H238" s="884"/>
      <c r="I238" s="884"/>
      <c r="J238" s="884"/>
      <c r="K238" s="884"/>
      <c r="L238" s="884"/>
      <c r="M238" s="884"/>
      <c r="N238" s="884"/>
      <c r="O238" s="884"/>
      <c r="P238" s="884"/>
      <c r="Q238" s="884"/>
      <c r="R238" s="884"/>
      <c r="S238" s="884"/>
      <c r="T238" s="884"/>
      <c r="U238" s="884"/>
      <c r="V238" s="884"/>
      <c r="W238" s="884"/>
      <c r="X238" s="884"/>
      <c r="Y238" s="884"/>
      <c r="Z238" s="884"/>
      <c r="AA238" s="884"/>
      <c r="AB238" s="884"/>
      <c r="AC238" s="884"/>
      <c r="AD238" s="884"/>
      <c r="AE238" s="884"/>
      <c r="AF238" s="884"/>
      <c r="AG238" s="884"/>
      <c r="AH238" s="884"/>
      <c r="AI238" s="884"/>
      <c r="AJ238" s="884"/>
      <c r="AK238" s="884"/>
      <c r="AL238" s="884"/>
      <c r="AM238" s="884"/>
      <c r="AN238" s="884"/>
      <c r="AO238" s="884"/>
      <c r="AP238" s="884"/>
      <c r="AQ238" s="884"/>
      <c r="AR238" s="884"/>
      <c r="AS238" s="884"/>
      <c r="AT238" s="884"/>
      <c r="AU238" s="884"/>
      <c r="AV238" s="884"/>
      <c r="AW238" s="884"/>
      <c r="AX238" s="884"/>
      <c r="AY238" s="884"/>
      <c r="AZ238" s="884"/>
      <c r="BA238" s="884"/>
      <c r="BB238" s="884"/>
      <c r="BC238" s="884"/>
      <c r="BD238" s="884"/>
      <c r="BE238" s="884"/>
      <c r="BF238" s="97"/>
      <c r="BG238" s="22"/>
      <c r="BH238" s="22"/>
      <c r="BI238" s="1"/>
      <c r="BJ238" s="1"/>
      <c r="BK238" s="1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3"/>
      <c r="CM238" s="143"/>
      <c r="CN238" s="143"/>
      <c r="CO238" s="143"/>
      <c r="CP238" s="143"/>
      <c r="CQ238" s="143"/>
      <c r="CR238" s="143"/>
      <c r="CS238" s="143"/>
      <c r="CT238" s="143"/>
      <c r="CU238" s="143"/>
      <c r="CV238" s="143"/>
      <c r="CW238" s="143"/>
      <c r="CX238" s="143"/>
      <c r="CY238" s="143"/>
      <c r="CZ238" s="143"/>
      <c r="DA238" s="143"/>
      <c r="DB238" s="143"/>
      <c r="DC238" s="143"/>
      <c r="DD238" s="143"/>
      <c r="DE238" s="143"/>
      <c r="DF238" s="143"/>
      <c r="DG238" s="143"/>
      <c r="DH238" s="143"/>
      <c r="DI238" s="143"/>
      <c r="DJ238" s="143"/>
      <c r="DK238" s="143"/>
      <c r="DL238" s="143"/>
      <c r="DM238" s="143"/>
    </row>
    <row r="239" spans="1:117" s="142" customFormat="1" ht="33.75" hidden="1" customHeight="1" x14ac:dyDescent="0.25">
      <c r="A239" s="1"/>
      <c r="B239" s="171"/>
      <c r="C239" s="619" t="s">
        <v>220</v>
      </c>
      <c r="D239" s="620"/>
      <c r="E239" s="620"/>
      <c r="F239" s="620"/>
      <c r="G239" s="620"/>
      <c r="H239" s="620"/>
      <c r="I239" s="620"/>
      <c r="J239" s="620"/>
      <c r="K239" s="620"/>
      <c r="L239" s="620"/>
      <c r="M239" s="620"/>
      <c r="N239" s="620"/>
      <c r="O239" s="620"/>
      <c r="P239" s="620"/>
      <c r="Q239" s="620"/>
      <c r="R239" s="620"/>
      <c r="S239" s="620"/>
      <c r="T239" s="620"/>
      <c r="U239" s="620"/>
      <c r="V239" s="620"/>
      <c r="W239" s="620"/>
      <c r="X239" s="620"/>
      <c r="Y239" s="620"/>
      <c r="Z239" s="620"/>
      <c r="AA239" s="620"/>
      <c r="AB239" s="620"/>
      <c r="AC239" s="620"/>
      <c r="AD239" s="620"/>
      <c r="AE239" s="620"/>
      <c r="AF239" s="620"/>
      <c r="AG239" s="620"/>
      <c r="AH239" s="620"/>
      <c r="AI239" s="620"/>
      <c r="AJ239" s="621"/>
      <c r="AK239" s="622" t="s">
        <v>222</v>
      </c>
      <c r="AL239" s="623"/>
      <c r="AM239" s="623"/>
      <c r="AN239" s="623"/>
      <c r="AO239" s="623"/>
      <c r="AP239" s="623"/>
      <c r="AQ239" s="623"/>
      <c r="AR239" s="623"/>
      <c r="AS239" s="623"/>
      <c r="AT239" s="623"/>
      <c r="AU239" s="623"/>
      <c r="AV239" s="623"/>
      <c r="AW239" s="623"/>
      <c r="AX239" s="623"/>
      <c r="AY239" s="623"/>
      <c r="AZ239" s="623"/>
      <c r="BA239" s="623"/>
      <c r="BB239" s="623"/>
      <c r="BC239" s="623"/>
      <c r="BD239" s="623"/>
      <c r="BE239" s="624"/>
      <c r="BF239" s="97"/>
      <c r="BG239" s="22" t="s">
        <v>222</v>
      </c>
      <c r="BH239" s="22" t="s">
        <v>223</v>
      </c>
      <c r="BI239" s="25" t="s">
        <v>221</v>
      </c>
      <c r="BJ239" s="1"/>
      <c r="BK239" s="1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3"/>
      <c r="CM239" s="143"/>
      <c r="CN239" s="143"/>
      <c r="CO239" s="143"/>
      <c r="CP239" s="143"/>
      <c r="CQ239" s="143"/>
      <c r="CR239" s="143"/>
      <c r="CS239" s="143"/>
      <c r="CT239" s="143"/>
      <c r="CU239" s="143"/>
      <c r="CV239" s="143"/>
      <c r="CW239" s="143"/>
      <c r="CX239" s="143"/>
      <c r="CY239" s="143"/>
      <c r="CZ239" s="143"/>
      <c r="DA239" s="143"/>
      <c r="DB239" s="143"/>
      <c r="DC239" s="143"/>
      <c r="DD239" s="143"/>
      <c r="DE239" s="143"/>
      <c r="DF239" s="143"/>
      <c r="DG239" s="143"/>
      <c r="DH239" s="143"/>
      <c r="DI239" s="143"/>
      <c r="DJ239" s="143"/>
      <c r="DK239" s="143"/>
      <c r="DL239" s="143"/>
      <c r="DM239" s="143"/>
    </row>
    <row r="240" spans="1:117" s="142" customFormat="1" ht="19.5" hidden="1" customHeight="1" x14ac:dyDescent="0.2">
      <c r="A240" s="1"/>
      <c r="B240" s="97"/>
      <c r="C240" s="339" t="s">
        <v>199</v>
      </c>
      <c r="D240" s="594"/>
      <c r="E240" s="595"/>
      <c r="F240" s="596"/>
      <c r="G240" s="596"/>
      <c r="H240" s="596"/>
      <c r="I240" s="596"/>
      <c r="J240" s="596"/>
      <c r="K240" s="596"/>
      <c r="L240" s="596"/>
      <c r="M240" s="596"/>
      <c r="N240" s="596"/>
      <c r="O240" s="596"/>
      <c r="P240" s="596"/>
      <c r="Q240" s="596"/>
      <c r="R240" s="596"/>
      <c r="S240" s="596"/>
      <c r="T240" s="596"/>
      <c r="U240" s="596"/>
      <c r="V240" s="596"/>
      <c r="W240" s="596"/>
      <c r="X240" s="596"/>
      <c r="Y240" s="596"/>
      <c r="Z240" s="596"/>
      <c r="AA240" s="596"/>
      <c r="AB240" s="596"/>
      <c r="AC240" s="596"/>
      <c r="AD240" s="596"/>
      <c r="AE240" s="596"/>
      <c r="AF240" s="596"/>
      <c r="AG240" s="596"/>
      <c r="AH240" s="596"/>
      <c r="AI240" s="596"/>
      <c r="AJ240" s="596"/>
      <c r="AK240" s="596"/>
      <c r="AL240" s="596"/>
      <c r="AM240" s="596"/>
      <c r="AN240" s="596"/>
      <c r="AO240" s="596"/>
      <c r="AP240" s="596"/>
      <c r="AQ240" s="596"/>
      <c r="AR240" s="596"/>
      <c r="AS240" s="596"/>
      <c r="AT240" s="596"/>
      <c r="AU240" s="596"/>
      <c r="AV240" s="596"/>
      <c r="AW240" s="596"/>
      <c r="AX240" s="596"/>
      <c r="AY240" s="596"/>
      <c r="AZ240" s="596"/>
      <c r="BA240" s="596"/>
      <c r="BB240" s="596"/>
      <c r="BC240" s="596"/>
      <c r="BD240" s="596"/>
      <c r="BE240" s="597"/>
      <c r="BF240" s="97"/>
      <c r="BG240" s="22"/>
      <c r="BH240" s="22"/>
      <c r="BI240" s="1"/>
      <c r="BJ240" s="1"/>
      <c r="BK240" s="1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143"/>
      <c r="CN240" s="143"/>
      <c r="CO240" s="143"/>
      <c r="CP240" s="143"/>
      <c r="CQ240" s="143"/>
      <c r="CR240" s="143"/>
      <c r="CS240" s="143"/>
      <c r="CT240" s="143"/>
      <c r="CU240" s="143"/>
      <c r="CV240" s="143"/>
      <c r="CW240" s="143"/>
      <c r="CX240" s="143"/>
      <c r="CY240" s="143"/>
      <c r="CZ240" s="143"/>
      <c r="DA240" s="143"/>
      <c r="DB240" s="143"/>
      <c r="DC240" s="143"/>
      <c r="DD240" s="143"/>
      <c r="DE240" s="143"/>
      <c r="DF240" s="143"/>
      <c r="DG240" s="143"/>
      <c r="DH240" s="143"/>
      <c r="DI240" s="143"/>
      <c r="DJ240" s="143"/>
      <c r="DK240" s="143"/>
      <c r="DL240" s="143"/>
      <c r="DM240" s="143"/>
    </row>
    <row r="241" spans="1:117" s="142" customFormat="1" ht="19.5" hidden="1" customHeight="1" x14ac:dyDescent="0.2">
      <c r="A241" s="1"/>
      <c r="B241" s="97"/>
      <c r="C241" s="339" t="s">
        <v>200</v>
      </c>
      <c r="D241" s="594"/>
      <c r="E241" s="595"/>
      <c r="F241" s="596"/>
      <c r="G241" s="596"/>
      <c r="H241" s="596"/>
      <c r="I241" s="596"/>
      <c r="J241" s="596"/>
      <c r="K241" s="596"/>
      <c r="L241" s="596"/>
      <c r="M241" s="596"/>
      <c r="N241" s="596"/>
      <c r="O241" s="596"/>
      <c r="P241" s="596"/>
      <c r="Q241" s="596"/>
      <c r="R241" s="596"/>
      <c r="S241" s="596"/>
      <c r="T241" s="596"/>
      <c r="U241" s="596"/>
      <c r="V241" s="596"/>
      <c r="W241" s="596"/>
      <c r="X241" s="596"/>
      <c r="Y241" s="596"/>
      <c r="Z241" s="596"/>
      <c r="AA241" s="596"/>
      <c r="AB241" s="596"/>
      <c r="AC241" s="596"/>
      <c r="AD241" s="596"/>
      <c r="AE241" s="596"/>
      <c r="AF241" s="596"/>
      <c r="AG241" s="596"/>
      <c r="AH241" s="596"/>
      <c r="AI241" s="596"/>
      <c r="AJ241" s="596"/>
      <c r="AK241" s="596"/>
      <c r="AL241" s="596"/>
      <c r="AM241" s="596"/>
      <c r="AN241" s="596"/>
      <c r="AO241" s="596"/>
      <c r="AP241" s="596"/>
      <c r="AQ241" s="596"/>
      <c r="AR241" s="596"/>
      <c r="AS241" s="596"/>
      <c r="AT241" s="596"/>
      <c r="AU241" s="596"/>
      <c r="AV241" s="596"/>
      <c r="AW241" s="596"/>
      <c r="AX241" s="596"/>
      <c r="AY241" s="596"/>
      <c r="AZ241" s="596"/>
      <c r="BA241" s="596"/>
      <c r="BB241" s="596"/>
      <c r="BC241" s="596"/>
      <c r="BD241" s="596"/>
      <c r="BE241" s="597"/>
      <c r="BF241" s="97"/>
      <c r="BG241" s="22"/>
      <c r="BH241" s="22"/>
      <c r="BI241" s="1"/>
      <c r="BJ241" s="1"/>
      <c r="BK241" s="1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3"/>
      <c r="CM241" s="143"/>
      <c r="CN241" s="143"/>
      <c r="CO241" s="143"/>
      <c r="CP241" s="143"/>
      <c r="CQ241" s="143"/>
      <c r="CR241" s="143"/>
      <c r="CS241" s="143"/>
      <c r="CT241" s="143"/>
      <c r="CU241" s="143"/>
      <c r="CV241" s="143"/>
      <c r="CW241" s="143"/>
      <c r="CX241" s="143"/>
      <c r="CY241" s="143"/>
      <c r="CZ241" s="143"/>
      <c r="DA241" s="143"/>
      <c r="DB241" s="143"/>
      <c r="DC241" s="143"/>
      <c r="DD241" s="143"/>
      <c r="DE241" s="143"/>
      <c r="DF241" s="143"/>
      <c r="DG241" s="143"/>
      <c r="DH241" s="143"/>
      <c r="DI241" s="143"/>
      <c r="DJ241" s="143"/>
      <c r="DK241" s="143"/>
      <c r="DL241" s="143"/>
      <c r="DM241" s="143"/>
    </row>
    <row r="242" spans="1:117" s="226" customFormat="1" ht="27.75" customHeight="1" x14ac:dyDescent="0.25">
      <c r="A242" s="7"/>
      <c r="B242" s="10"/>
      <c r="C242" s="17" t="s">
        <v>290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8"/>
      <c r="BG242" s="23"/>
      <c r="BH242" s="23"/>
      <c r="BI242" s="38"/>
      <c r="BJ242" s="7"/>
      <c r="BK242" s="7"/>
    </row>
    <row r="243" spans="1:117" s="142" customFormat="1" ht="20.25" customHeight="1" x14ac:dyDescent="0.25">
      <c r="A243" s="1"/>
      <c r="B243" s="5"/>
      <c r="C243" s="605" t="s">
        <v>2</v>
      </c>
      <c r="D243" s="606"/>
      <c r="E243" s="607"/>
      <c r="F243" s="614" t="s">
        <v>9</v>
      </c>
      <c r="G243" s="878"/>
      <c r="H243" s="878"/>
      <c r="I243" s="878"/>
      <c r="J243" s="878"/>
      <c r="K243" s="878"/>
      <c r="L243" s="878"/>
      <c r="M243" s="878"/>
      <c r="N243" s="878"/>
      <c r="O243" s="878"/>
      <c r="P243" s="878"/>
      <c r="Q243" s="878"/>
      <c r="R243" s="878"/>
      <c r="S243" s="878"/>
      <c r="T243" s="878"/>
      <c r="U243" s="879"/>
      <c r="V243" s="611" t="s">
        <v>2205</v>
      </c>
      <c r="W243" s="612"/>
      <c r="X243" s="612"/>
      <c r="Y243" s="612"/>
      <c r="Z243" s="612"/>
      <c r="AA243" s="612"/>
      <c r="AB243" s="612"/>
      <c r="AC243" s="612"/>
      <c r="AD243" s="612"/>
      <c r="AE243" s="612"/>
      <c r="AF243" s="612"/>
      <c r="AG243" s="612"/>
      <c r="AH243" s="612"/>
      <c r="AI243" s="612"/>
      <c r="AJ243" s="612"/>
      <c r="AK243" s="612"/>
      <c r="AL243" s="612"/>
      <c r="AM243" s="612"/>
      <c r="AN243" s="612"/>
      <c r="AO243" s="612"/>
      <c r="AP243" s="612"/>
      <c r="AQ243" s="612"/>
      <c r="AR243" s="612"/>
      <c r="AS243" s="612"/>
      <c r="AT243" s="612"/>
      <c r="AU243" s="612"/>
      <c r="AV243" s="612"/>
      <c r="AW243" s="612"/>
      <c r="AX243" s="612"/>
      <c r="AY243" s="612"/>
      <c r="AZ243" s="612"/>
      <c r="BA243" s="612"/>
      <c r="BB243" s="612"/>
      <c r="BC243" s="612"/>
      <c r="BD243" s="612"/>
      <c r="BE243" s="613"/>
      <c r="BF243" s="5"/>
      <c r="BG243" s="22" t="str">
        <f>IF(V243=BG48,(IF(K50=0,"CHYBA! Doplňte fukci v kapitole ''1. IDENTIFIKACE  ŽADATELE''",K50))," ")</f>
        <v xml:space="preserve"> </v>
      </c>
      <c r="BH243" s="22" t="str">
        <f>IF(V243=BG49,(IF(K54=0,"CHYBA! Doplňte fukci v kapitole ''1. IDENTIFIKACE  ŽADATELE''",K54))," ")</f>
        <v xml:space="preserve"> </v>
      </c>
      <c r="BI243" s="1" t="str">
        <f>IF(V243=BG51,(IF(K58=0,"CHYBA! Doplňte fukci v kapitole ''1. IDENTIFIKACE  ŽADATELE''",K58))," ")</f>
        <v xml:space="preserve"> </v>
      </c>
      <c r="BJ243" s="1"/>
      <c r="BK243" s="1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143"/>
      <c r="CB243" s="143"/>
      <c r="CC243" s="143"/>
      <c r="CD243" s="143"/>
      <c r="CE243" s="143"/>
      <c r="CF243" s="143"/>
      <c r="CG243" s="143"/>
      <c r="CH243" s="143"/>
      <c r="CI243" s="143"/>
      <c r="CJ243" s="143"/>
      <c r="CK243" s="143"/>
      <c r="CL243" s="143"/>
      <c r="CM243" s="143"/>
      <c r="CN243" s="143"/>
      <c r="CO243" s="143"/>
      <c r="CP243" s="143"/>
      <c r="CQ243" s="143"/>
      <c r="CR243" s="143"/>
      <c r="CS243" s="143"/>
      <c r="CT243" s="143"/>
      <c r="CU243" s="143"/>
      <c r="CV243" s="143"/>
      <c r="CW243" s="143"/>
      <c r="CX243" s="143"/>
      <c r="CY243" s="143"/>
      <c r="CZ243" s="143"/>
      <c r="DA243" s="143"/>
      <c r="DB243" s="143"/>
      <c r="DC243" s="143"/>
      <c r="DD243" s="143"/>
      <c r="DE243" s="143"/>
      <c r="DF243" s="143"/>
      <c r="DG243" s="143"/>
      <c r="DH243" s="143"/>
      <c r="DI243" s="143"/>
      <c r="DJ243" s="143"/>
      <c r="DK243" s="143"/>
      <c r="DL243" s="143"/>
      <c r="DM243" s="143"/>
    </row>
    <row r="244" spans="1:117" s="142" customFormat="1" ht="19.5" customHeight="1" x14ac:dyDescent="0.2">
      <c r="A244" s="1"/>
      <c r="B244" s="5"/>
      <c r="C244" s="608"/>
      <c r="D244" s="609"/>
      <c r="E244" s="610"/>
      <c r="F244" s="614" t="s">
        <v>51</v>
      </c>
      <c r="G244" s="499"/>
      <c r="H244" s="499"/>
      <c r="I244" s="499"/>
      <c r="J244" s="499"/>
      <c r="K244" s="499"/>
      <c r="L244" s="499"/>
      <c r="M244" s="499"/>
      <c r="N244" s="499"/>
      <c r="O244" s="499"/>
      <c r="P244" s="499"/>
      <c r="Q244" s="499"/>
      <c r="R244" s="499"/>
      <c r="S244" s="499"/>
      <c r="T244" s="499"/>
      <c r="U244" s="615"/>
      <c r="V244" s="614" t="str">
        <f>(IF(V243=BG48,BG243,(IF(V243=BG49,BH243,(IF(V243=BG51,BI243," "))))))</f>
        <v xml:space="preserve"> </v>
      </c>
      <c r="W244" s="499"/>
      <c r="X244" s="499"/>
      <c r="Y244" s="499"/>
      <c r="Z244" s="499"/>
      <c r="AA244" s="499"/>
      <c r="AB244" s="499"/>
      <c r="AC244" s="499"/>
      <c r="AD244" s="499"/>
      <c r="AE244" s="499"/>
      <c r="AF244" s="499"/>
      <c r="AG244" s="499"/>
      <c r="AH244" s="499"/>
      <c r="AI244" s="499"/>
      <c r="AJ244" s="499"/>
      <c r="AK244" s="499"/>
      <c r="AL244" s="499"/>
      <c r="AM244" s="499"/>
      <c r="AN244" s="499"/>
      <c r="AO244" s="499"/>
      <c r="AP244" s="499"/>
      <c r="AQ244" s="499"/>
      <c r="AR244" s="499"/>
      <c r="AS244" s="499"/>
      <c r="AT244" s="499"/>
      <c r="AU244" s="499"/>
      <c r="AV244" s="499"/>
      <c r="AW244" s="499"/>
      <c r="AX244" s="499"/>
      <c r="AY244" s="499"/>
      <c r="AZ244" s="499"/>
      <c r="BA244" s="499"/>
      <c r="BB244" s="499"/>
      <c r="BC244" s="499"/>
      <c r="BD244" s="499"/>
      <c r="BE244" s="615"/>
      <c r="BF244" s="5"/>
      <c r="BG244" s="22"/>
      <c r="BH244" s="22"/>
      <c r="BI244" s="1"/>
      <c r="BJ244" s="1"/>
      <c r="BK244" s="1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3"/>
      <c r="CM244" s="143"/>
      <c r="CN244" s="143"/>
      <c r="CO244" s="143"/>
      <c r="CP244" s="143"/>
      <c r="CQ244" s="143"/>
      <c r="CR244" s="143"/>
      <c r="CS244" s="143"/>
      <c r="CT244" s="143"/>
      <c r="CU244" s="143"/>
      <c r="CV244" s="143"/>
      <c r="CW244" s="143"/>
      <c r="CX244" s="143"/>
      <c r="CY244" s="143"/>
      <c r="CZ244" s="143"/>
      <c r="DA244" s="143"/>
      <c r="DB244" s="143"/>
      <c r="DC244" s="143"/>
      <c r="DD244" s="143"/>
      <c r="DE244" s="143"/>
      <c r="DF244" s="143"/>
      <c r="DG244" s="143"/>
      <c r="DH244" s="143"/>
      <c r="DI244" s="143"/>
      <c r="DJ244" s="143"/>
      <c r="DK244" s="143"/>
      <c r="DL244" s="143"/>
      <c r="DM244" s="143"/>
    </row>
    <row r="245" spans="1:117" s="142" customFormat="1" ht="20.25" customHeight="1" x14ac:dyDescent="0.25">
      <c r="A245" s="1"/>
      <c r="B245" s="5"/>
      <c r="C245" s="605" t="s">
        <v>3</v>
      </c>
      <c r="D245" s="606"/>
      <c r="E245" s="607"/>
      <c r="F245" s="614" t="s">
        <v>9</v>
      </c>
      <c r="G245" s="878"/>
      <c r="H245" s="878"/>
      <c r="I245" s="878"/>
      <c r="J245" s="878"/>
      <c r="K245" s="878"/>
      <c r="L245" s="878"/>
      <c r="M245" s="878"/>
      <c r="N245" s="878"/>
      <c r="O245" s="878"/>
      <c r="P245" s="878"/>
      <c r="Q245" s="878"/>
      <c r="R245" s="878"/>
      <c r="S245" s="878"/>
      <c r="T245" s="878"/>
      <c r="U245" s="879"/>
      <c r="V245" s="611" t="s">
        <v>2205</v>
      </c>
      <c r="W245" s="612"/>
      <c r="X245" s="612"/>
      <c r="Y245" s="612"/>
      <c r="Z245" s="612"/>
      <c r="AA245" s="612"/>
      <c r="AB245" s="612"/>
      <c r="AC245" s="612"/>
      <c r="AD245" s="612"/>
      <c r="AE245" s="612"/>
      <c r="AF245" s="612"/>
      <c r="AG245" s="612"/>
      <c r="AH245" s="612"/>
      <c r="AI245" s="612"/>
      <c r="AJ245" s="612"/>
      <c r="AK245" s="612"/>
      <c r="AL245" s="612"/>
      <c r="AM245" s="612"/>
      <c r="AN245" s="612"/>
      <c r="AO245" s="612"/>
      <c r="AP245" s="612"/>
      <c r="AQ245" s="612"/>
      <c r="AR245" s="612"/>
      <c r="AS245" s="612"/>
      <c r="AT245" s="612"/>
      <c r="AU245" s="612"/>
      <c r="AV245" s="612"/>
      <c r="AW245" s="612"/>
      <c r="AX245" s="612"/>
      <c r="AY245" s="612"/>
      <c r="AZ245" s="612"/>
      <c r="BA245" s="612"/>
      <c r="BB245" s="612"/>
      <c r="BC245" s="612"/>
      <c r="BD245" s="612"/>
      <c r="BE245" s="613"/>
      <c r="BF245" s="5"/>
      <c r="BG245" s="22" t="str">
        <f>IF(V245=BG48,(IF(K50=0,"CHYBA! Doplňte fukci v kapitole ''1. IDENTIFIKACE  ŽADATELE''",K50))," ")</f>
        <v xml:space="preserve"> </v>
      </c>
      <c r="BH245" s="22" t="str">
        <f>IF(V245=BG49,(IF(K54=0,"CHYBA! Doplňte fukci v kapitole ''1. IDENTIFIKACE  ŽADATELE''",K54))," ")</f>
        <v xml:space="preserve"> </v>
      </c>
      <c r="BI245" s="1" t="str">
        <f>IF(V245=BG51,(IF(K58=0,"CHYBA! Doplňte fukci v kapitole ''1. IDENTIFIKACE  ŽADATELE''",K58))," ")</f>
        <v xml:space="preserve"> </v>
      </c>
      <c r="BJ245" s="1"/>
      <c r="BK245" s="1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143"/>
      <c r="CB245" s="143"/>
      <c r="CC245" s="143"/>
      <c r="CD245" s="143"/>
      <c r="CE245" s="143"/>
      <c r="CF245" s="143"/>
      <c r="CG245" s="143"/>
      <c r="CH245" s="143"/>
      <c r="CI245" s="143"/>
      <c r="CJ245" s="143"/>
      <c r="CK245" s="143"/>
      <c r="CL245" s="143"/>
      <c r="CM245" s="143"/>
      <c r="CN245" s="143"/>
      <c r="CO245" s="143"/>
      <c r="CP245" s="143"/>
      <c r="CQ245" s="143"/>
      <c r="CR245" s="143"/>
      <c r="CS245" s="143"/>
      <c r="CT245" s="143"/>
      <c r="CU245" s="143"/>
      <c r="CV245" s="143"/>
      <c r="CW245" s="143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143"/>
      <c r="DI245" s="143"/>
      <c r="DJ245" s="143"/>
      <c r="DK245" s="143"/>
      <c r="DL245" s="143"/>
      <c r="DM245" s="143"/>
    </row>
    <row r="246" spans="1:117" s="142" customFormat="1" ht="19.5" customHeight="1" x14ac:dyDescent="0.2">
      <c r="A246" s="1"/>
      <c r="B246" s="5"/>
      <c r="C246" s="608"/>
      <c r="D246" s="609"/>
      <c r="E246" s="610"/>
      <c r="F246" s="614" t="s">
        <v>51</v>
      </c>
      <c r="G246" s="499"/>
      <c r="H246" s="499"/>
      <c r="I246" s="499"/>
      <c r="J246" s="499"/>
      <c r="K246" s="499"/>
      <c r="L246" s="499"/>
      <c r="M246" s="499"/>
      <c r="N246" s="499"/>
      <c r="O246" s="499"/>
      <c r="P246" s="499"/>
      <c r="Q246" s="499"/>
      <c r="R246" s="499"/>
      <c r="S246" s="499"/>
      <c r="T246" s="499"/>
      <c r="U246" s="615"/>
      <c r="V246" s="614" t="str">
        <f>(IF(V245=BG48,BG245,(IF(V245=BG49,BH245,(IF(V245=BG51,BI245," "))))))</f>
        <v xml:space="preserve"> </v>
      </c>
      <c r="W246" s="499"/>
      <c r="X246" s="499"/>
      <c r="Y246" s="499"/>
      <c r="Z246" s="499"/>
      <c r="AA246" s="499"/>
      <c r="AB246" s="499"/>
      <c r="AC246" s="499"/>
      <c r="AD246" s="499"/>
      <c r="AE246" s="499"/>
      <c r="AF246" s="499"/>
      <c r="AG246" s="499"/>
      <c r="AH246" s="499"/>
      <c r="AI246" s="499"/>
      <c r="AJ246" s="499"/>
      <c r="AK246" s="499"/>
      <c r="AL246" s="499"/>
      <c r="AM246" s="499"/>
      <c r="AN246" s="499"/>
      <c r="AO246" s="499"/>
      <c r="AP246" s="499"/>
      <c r="AQ246" s="499"/>
      <c r="AR246" s="499"/>
      <c r="AS246" s="499"/>
      <c r="AT246" s="499"/>
      <c r="AU246" s="499"/>
      <c r="AV246" s="499"/>
      <c r="AW246" s="499"/>
      <c r="AX246" s="499"/>
      <c r="AY246" s="499"/>
      <c r="AZ246" s="499"/>
      <c r="BA246" s="499"/>
      <c r="BB246" s="499"/>
      <c r="BC246" s="499"/>
      <c r="BD246" s="499"/>
      <c r="BE246" s="615"/>
      <c r="BF246" s="5"/>
      <c r="BG246" s="22"/>
      <c r="BH246" s="22"/>
      <c r="BI246" s="1"/>
      <c r="BJ246" s="1"/>
      <c r="BK246" s="1"/>
      <c r="BL246" s="143"/>
      <c r="BM246" s="143"/>
      <c r="BN246" s="143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3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3"/>
      <c r="CM246" s="143"/>
      <c r="CN246" s="143"/>
      <c r="CO246" s="143"/>
      <c r="CP246" s="143"/>
      <c r="CQ246" s="143"/>
      <c r="CR246" s="143"/>
      <c r="CS246" s="143"/>
      <c r="CT246" s="143"/>
      <c r="CU246" s="143"/>
      <c r="CV246" s="143"/>
      <c r="CW246" s="143"/>
      <c r="CX246" s="143"/>
      <c r="CY246" s="143"/>
      <c r="CZ246" s="143"/>
      <c r="DA246" s="143"/>
      <c r="DB246" s="143"/>
      <c r="DC246" s="143"/>
      <c r="DD246" s="143"/>
      <c r="DE246" s="143"/>
      <c r="DF246" s="143"/>
      <c r="DG246" s="143"/>
      <c r="DH246" s="143"/>
      <c r="DI246" s="143"/>
      <c r="DJ246" s="143"/>
      <c r="DK246" s="143"/>
      <c r="DL246" s="143"/>
      <c r="DM246" s="143"/>
    </row>
    <row r="247" spans="1:117" s="142" customFormat="1" ht="20.25" hidden="1" customHeight="1" x14ac:dyDescent="0.25">
      <c r="A247" s="1"/>
      <c r="B247" s="97"/>
      <c r="C247" s="605" t="s">
        <v>92</v>
      </c>
      <c r="D247" s="606"/>
      <c r="E247" s="607"/>
      <c r="F247" s="614" t="s">
        <v>9</v>
      </c>
      <c r="G247" s="878"/>
      <c r="H247" s="878"/>
      <c r="I247" s="878"/>
      <c r="J247" s="878"/>
      <c r="K247" s="878"/>
      <c r="L247" s="878"/>
      <c r="M247" s="878"/>
      <c r="N247" s="878"/>
      <c r="O247" s="878"/>
      <c r="P247" s="878"/>
      <c r="Q247" s="878"/>
      <c r="R247" s="878"/>
      <c r="S247" s="878"/>
      <c r="T247" s="878"/>
      <c r="U247" s="879"/>
      <c r="V247" s="616" t="s">
        <v>251</v>
      </c>
      <c r="W247" s="617"/>
      <c r="X247" s="617"/>
      <c r="Y247" s="617"/>
      <c r="Z247" s="617"/>
      <c r="AA247" s="617"/>
      <c r="AB247" s="617"/>
      <c r="AC247" s="617"/>
      <c r="AD247" s="617"/>
      <c r="AE247" s="617"/>
      <c r="AF247" s="617"/>
      <c r="AG247" s="617"/>
      <c r="AH247" s="617"/>
      <c r="AI247" s="617"/>
      <c r="AJ247" s="617"/>
      <c r="AK247" s="617"/>
      <c r="AL247" s="617"/>
      <c r="AM247" s="617"/>
      <c r="AN247" s="617"/>
      <c r="AO247" s="617"/>
      <c r="AP247" s="617"/>
      <c r="AQ247" s="617"/>
      <c r="AR247" s="617"/>
      <c r="AS247" s="617"/>
      <c r="AT247" s="617"/>
      <c r="AU247" s="617"/>
      <c r="AV247" s="617"/>
      <c r="AW247" s="617"/>
      <c r="AX247" s="617"/>
      <c r="AY247" s="617"/>
      <c r="AZ247" s="617"/>
      <c r="BA247" s="617"/>
      <c r="BB247" s="617"/>
      <c r="BC247" s="617"/>
      <c r="BD247" s="617"/>
      <c r="BE247" s="618"/>
      <c r="BF247" s="97"/>
      <c r="BG247" s="22" t="str">
        <f>IF(V247=BG48,(IF(K50=0,"CHYBA! Doplňte fukci v kapitole ''1. IDENTIFIKACE  ŽADATELE''",K50))," ")</f>
        <v xml:space="preserve"> </v>
      </c>
      <c r="BH247" s="22" t="str">
        <f>IF(V247=BG49,(IF(K54=0,"CHYBA! Doplňte fukci v kapitole ''1. IDENTIFIKACE  ŽADATELE''",K54))," ")</f>
        <v xml:space="preserve"> </v>
      </c>
      <c r="BI247" s="1" t="str">
        <f>IF(V247=BG51,(IF(K58=0,"CHYBA! Doplňte fukci v kapitole ''1. IDENTIFIKACE  ŽADATELE''",K58))," ")</f>
        <v xml:space="preserve"> </v>
      </c>
      <c r="BJ247" s="1"/>
      <c r="BK247" s="1"/>
      <c r="BL247" s="143"/>
      <c r="BM247" s="143"/>
      <c r="BN247" s="143"/>
      <c r="BO247" s="143"/>
      <c r="BP247" s="143"/>
      <c r="BQ247" s="143"/>
      <c r="BR247" s="143"/>
      <c r="BS247" s="143"/>
      <c r="BT247" s="143"/>
      <c r="BU247" s="143"/>
      <c r="BV247" s="143"/>
      <c r="BW247" s="143"/>
      <c r="BX247" s="143"/>
      <c r="BY247" s="143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3"/>
      <c r="CM247" s="143"/>
      <c r="CN247" s="143"/>
      <c r="CO247" s="143"/>
      <c r="CP247" s="143"/>
      <c r="CQ247" s="143"/>
      <c r="CR247" s="143"/>
      <c r="CS247" s="143"/>
      <c r="CT247" s="143"/>
      <c r="CU247" s="143"/>
      <c r="CV247" s="143"/>
      <c r="CW247" s="143"/>
      <c r="CX247" s="143"/>
      <c r="CY247" s="143"/>
      <c r="CZ247" s="143"/>
      <c r="DA247" s="143"/>
      <c r="DB247" s="143"/>
      <c r="DC247" s="143"/>
      <c r="DD247" s="143"/>
      <c r="DE247" s="143"/>
      <c r="DF247" s="143"/>
      <c r="DG247" s="143"/>
      <c r="DH247" s="143"/>
      <c r="DI247" s="143"/>
      <c r="DJ247" s="143"/>
      <c r="DK247" s="143"/>
      <c r="DL247" s="143"/>
      <c r="DM247" s="143"/>
    </row>
    <row r="248" spans="1:117" s="142" customFormat="1" ht="19.5" hidden="1" customHeight="1" x14ac:dyDescent="0.2">
      <c r="A248" s="1"/>
      <c r="B248" s="97"/>
      <c r="C248" s="608"/>
      <c r="D248" s="609"/>
      <c r="E248" s="610"/>
      <c r="F248" s="614" t="s">
        <v>51</v>
      </c>
      <c r="G248" s="499"/>
      <c r="H248" s="499"/>
      <c r="I248" s="499"/>
      <c r="J248" s="499"/>
      <c r="K248" s="499"/>
      <c r="L248" s="499"/>
      <c r="M248" s="499"/>
      <c r="N248" s="499"/>
      <c r="O248" s="499"/>
      <c r="P248" s="499"/>
      <c r="Q248" s="499"/>
      <c r="R248" s="499"/>
      <c r="S248" s="499"/>
      <c r="T248" s="499"/>
      <c r="U248" s="615"/>
      <c r="V248" s="614" t="str">
        <f>(IF(V247=BG48,BG247,(IF(V247=BG49,BH247,(IF(V247=BG51,BI247," "))))))</f>
        <v xml:space="preserve"> </v>
      </c>
      <c r="W248" s="499"/>
      <c r="X248" s="499"/>
      <c r="Y248" s="499"/>
      <c r="Z248" s="499"/>
      <c r="AA248" s="499"/>
      <c r="AB248" s="499"/>
      <c r="AC248" s="499"/>
      <c r="AD248" s="499"/>
      <c r="AE248" s="499"/>
      <c r="AF248" s="499"/>
      <c r="AG248" s="499"/>
      <c r="AH248" s="499"/>
      <c r="AI248" s="499"/>
      <c r="AJ248" s="499"/>
      <c r="AK248" s="499"/>
      <c r="AL248" s="499"/>
      <c r="AM248" s="499"/>
      <c r="AN248" s="499"/>
      <c r="AO248" s="499"/>
      <c r="AP248" s="499"/>
      <c r="AQ248" s="499"/>
      <c r="AR248" s="499"/>
      <c r="AS248" s="499"/>
      <c r="AT248" s="499"/>
      <c r="AU248" s="499"/>
      <c r="AV248" s="499"/>
      <c r="AW248" s="499"/>
      <c r="AX248" s="499"/>
      <c r="AY248" s="499"/>
      <c r="AZ248" s="499"/>
      <c r="BA248" s="499"/>
      <c r="BB248" s="499"/>
      <c r="BC248" s="499"/>
      <c r="BD248" s="499"/>
      <c r="BE248" s="615"/>
      <c r="BF248" s="97"/>
      <c r="BG248" s="22"/>
      <c r="BH248" s="22"/>
      <c r="BI248" s="1"/>
      <c r="BJ248" s="1"/>
      <c r="BK248" s="1"/>
      <c r="BL248" s="143"/>
      <c r="BM248" s="143"/>
      <c r="BN248" s="143"/>
      <c r="BO248" s="143"/>
      <c r="BP248" s="143"/>
      <c r="BQ248" s="143"/>
      <c r="BR248" s="143"/>
      <c r="BS248" s="143"/>
      <c r="BT248" s="143"/>
      <c r="BU248" s="143"/>
      <c r="BV248" s="143"/>
      <c r="BW248" s="143"/>
      <c r="BX248" s="143"/>
      <c r="BY248" s="143"/>
      <c r="BZ248" s="143"/>
      <c r="CA248" s="143"/>
      <c r="CB248" s="143"/>
      <c r="CC248" s="143"/>
      <c r="CD248" s="143"/>
      <c r="CE248" s="143"/>
      <c r="CF248" s="143"/>
      <c r="CG248" s="143"/>
      <c r="CH248" s="143"/>
      <c r="CI248" s="143"/>
      <c r="CJ248" s="143"/>
      <c r="CK248" s="143"/>
      <c r="CL248" s="143"/>
      <c r="CM248" s="143"/>
      <c r="CN248" s="143"/>
      <c r="CO248" s="143"/>
      <c r="CP248" s="143"/>
      <c r="CQ248" s="143"/>
      <c r="CR248" s="143"/>
      <c r="CS248" s="143"/>
      <c r="CT248" s="143"/>
      <c r="CU248" s="143"/>
      <c r="CV248" s="143"/>
      <c r="CW248" s="143"/>
      <c r="CX248" s="143"/>
      <c r="CY248" s="143"/>
      <c r="CZ248" s="143"/>
      <c r="DA248" s="143"/>
      <c r="DB248" s="143"/>
      <c r="DC248" s="143"/>
      <c r="DD248" s="143"/>
      <c r="DE248" s="143"/>
      <c r="DF248" s="143"/>
      <c r="DG248" s="143"/>
      <c r="DH248" s="143"/>
      <c r="DI248" s="143"/>
      <c r="DJ248" s="143"/>
      <c r="DK248" s="143"/>
      <c r="DL248" s="143"/>
      <c r="DM248" s="143"/>
    </row>
    <row r="249" spans="1:117" s="142" customFormat="1" ht="91.5" customHeight="1" x14ac:dyDescent="0.2">
      <c r="A249" s="1"/>
      <c r="B249" s="5"/>
      <c r="C249" s="877" t="s">
        <v>291</v>
      </c>
      <c r="D249" s="872"/>
      <c r="E249" s="872"/>
      <c r="F249" s="872"/>
      <c r="G249" s="872"/>
      <c r="H249" s="872"/>
      <c r="I249" s="872"/>
      <c r="J249" s="872"/>
      <c r="K249" s="872"/>
      <c r="L249" s="872"/>
      <c r="M249" s="872"/>
      <c r="N249" s="872"/>
      <c r="O249" s="872"/>
      <c r="P249" s="872"/>
      <c r="Q249" s="872"/>
      <c r="R249" s="872"/>
      <c r="S249" s="872"/>
      <c r="T249" s="499"/>
      <c r="U249" s="615"/>
      <c r="V249" s="874"/>
      <c r="W249" s="875"/>
      <c r="X249" s="875"/>
      <c r="Y249" s="875"/>
      <c r="Z249" s="875"/>
      <c r="AA249" s="875"/>
      <c r="AB249" s="875"/>
      <c r="AC249" s="875"/>
      <c r="AD249" s="875"/>
      <c r="AE249" s="875"/>
      <c r="AF249" s="875"/>
      <c r="AG249" s="875"/>
      <c r="AH249" s="875"/>
      <c r="AI249" s="875"/>
      <c r="AJ249" s="875"/>
      <c r="AK249" s="875"/>
      <c r="AL249" s="875"/>
      <c r="AM249" s="875"/>
      <c r="AN249" s="875"/>
      <c r="AO249" s="875"/>
      <c r="AP249" s="875"/>
      <c r="AQ249" s="875"/>
      <c r="AR249" s="875"/>
      <c r="AS249" s="875"/>
      <c r="AT249" s="875"/>
      <c r="AU249" s="875"/>
      <c r="AV249" s="875"/>
      <c r="AW249" s="875"/>
      <c r="AX249" s="875"/>
      <c r="AY249" s="875"/>
      <c r="AZ249" s="875"/>
      <c r="BA249" s="875"/>
      <c r="BB249" s="875"/>
      <c r="BC249" s="875"/>
      <c r="BD249" s="875"/>
      <c r="BE249" s="876"/>
      <c r="BF249" s="5"/>
      <c r="BG249" s="22" t="b">
        <f>AND(AK52=0,K49=0)</f>
        <v>0</v>
      </c>
      <c r="BH249" s="22"/>
      <c r="BI249" s="1"/>
      <c r="BJ249" s="1"/>
      <c r="BK249" s="1"/>
      <c r="BL249" s="143"/>
      <c r="BM249" s="143"/>
      <c r="BN249" s="143"/>
      <c r="BO249" s="143"/>
      <c r="BP249" s="143"/>
      <c r="BQ249" s="143"/>
      <c r="BR249" s="143"/>
      <c r="BS249" s="143"/>
      <c r="BT249" s="143"/>
      <c r="BU249" s="143"/>
      <c r="BV249" s="143"/>
      <c r="BW249" s="143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</row>
    <row r="250" spans="1:117" s="142" customFormat="1" ht="20.25" customHeight="1" x14ac:dyDescent="0.2">
      <c r="A250" s="1"/>
      <c r="B250" s="5"/>
      <c r="C250" s="614" t="s">
        <v>78</v>
      </c>
      <c r="D250" s="872"/>
      <c r="E250" s="872"/>
      <c r="F250" s="872"/>
      <c r="G250" s="872"/>
      <c r="H250" s="872"/>
      <c r="I250" s="872"/>
      <c r="J250" s="872"/>
      <c r="K250" s="872"/>
      <c r="L250" s="872"/>
      <c r="M250" s="872"/>
      <c r="N250" s="872"/>
      <c r="O250" s="872"/>
      <c r="P250" s="872"/>
      <c r="Q250" s="872"/>
      <c r="R250" s="872"/>
      <c r="S250" s="872"/>
      <c r="T250" s="499"/>
      <c r="U250" s="615"/>
      <c r="V250" s="611"/>
      <c r="W250" s="612"/>
      <c r="X250" s="612"/>
      <c r="Y250" s="612"/>
      <c r="Z250" s="612"/>
      <c r="AA250" s="612"/>
      <c r="AB250" s="612"/>
      <c r="AC250" s="612"/>
      <c r="AD250" s="612"/>
      <c r="AE250" s="612"/>
      <c r="AF250" s="612"/>
      <c r="AG250" s="612"/>
      <c r="AH250" s="612"/>
      <c r="AI250" s="612"/>
      <c r="AJ250" s="612"/>
      <c r="AK250" s="612"/>
      <c r="AL250" s="612"/>
      <c r="AM250" s="612"/>
      <c r="AN250" s="612"/>
      <c r="AO250" s="612"/>
      <c r="AP250" s="612"/>
      <c r="AQ250" s="612"/>
      <c r="AR250" s="612"/>
      <c r="AS250" s="612"/>
      <c r="AT250" s="612"/>
      <c r="AU250" s="612"/>
      <c r="AV250" s="612"/>
      <c r="AW250" s="612"/>
      <c r="AX250" s="612"/>
      <c r="AY250" s="612"/>
      <c r="AZ250" s="612"/>
      <c r="BA250" s="612"/>
      <c r="BB250" s="612"/>
      <c r="BC250" s="612"/>
      <c r="BD250" s="612"/>
      <c r="BE250" s="613"/>
      <c r="BF250" s="5"/>
      <c r="BG250" s="22"/>
      <c r="BH250" s="22"/>
      <c r="BI250" s="1"/>
      <c r="BJ250" s="1"/>
      <c r="BK250" s="1"/>
      <c r="BL250" s="143"/>
      <c r="BM250" s="143"/>
      <c r="BN250" s="143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</row>
    <row r="251" spans="1:117" s="142" customFormat="1" ht="20.25" customHeight="1" x14ac:dyDescent="0.2">
      <c r="A251" s="1"/>
      <c r="B251" s="5"/>
      <c r="C251" s="614" t="s">
        <v>79</v>
      </c>
      <c r="D251" s="872"/>
      <c r="E251" s="872"/>
      <c r="F251" s="872"/>
      <c r="G251" s="872"/>
      <c r="H251" s="872"/>
      <c r="I251" s="872"/>
      <c r="J251" s="872"/>
      <c r="K251" s="872"/>
      <c r="L251" s="872"/>
      <c r="M251" s="872"/>
      <c r="N251" s="872"/>
      <c r="O251" s="872"/>
      <c r="P251" s="872"/>
      <c r="Q251" s="872"/>
      <c r="R251" s="872"/>
      <c r="S251" s="872"/>
      <c r="T251" s="499"/>
      <c r="U251" s="615"/>
      <c r="V251" s="873"/>
      <c r="W251" s="612"/>
      <c r="X251" s="612"/>
      <c r="Y251" s="612"/>
      <c r="Z251" s="612"/>
      <c r="AA251" s="612"/>
      <c r="AB251" s="612"/>
      <c r="AC251" s="612"/>
      <c r="AD251" s="612"/>
      <c r="AE251" s="612"/>
      <c r="AF251" s="612"/>
      <c r="AG251" s="612"/>
      <c r="AH251" s="612"/>
      <c r="AI251" s="612"/>
      <c r="AJ251" s="612"/>
      <c r="AK251" s="612"/>
      <c r="AL251" s="612"/>
      <c r="AM251" s="612"/>
      <c r="AN251" s="612"/>
      <c r="AO251" s="612"/>
      <c r="AP251" s="612"/>
      <c r="AQ251" s="612"/>
      <c r="AR251" s="612"/>
      <c r="AS251" s="612"/>
      <c r="AT251" s="612"/>
      <c r="AU251" s="612"/>
      <c r="AV251" s="612"/>
      <c r="AW251" s="612"/>
      <c r="AX251" s="612"/>
      <c r="AY251" s="612"/>
      <c r="AZ251" s="612"/>
      <c r="BA251" s="612"/>
      <c r="BB251" s="612"/>
      <c r="BC251" s="612"/>
      <c r="BD251" s="612"/>
      <c r="BE251" s="613"/>
      <c r="BF251" s="5"/>
      <c r="BG251" s="22"/>
      <c r="BH251" s="22"/>
      <c r="BI251" s="1"/>
      <c r="BJ251" s="1"/>
      <c r="BK251" s="1"/>
      <c r="BL251" s="143"/>
      <c r="BM251" s="143"/>
      <c r="BN251" s="143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3"/>
      <c r="BZ251" s="143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3"/>
      <c r="CM251" s="143"/>
      <c r="CN251" s="143"/>
      <c r="CO251" s="143"/>
      <c r="CP251" s="143"/>
      <c r="CQ251" s="143"/>
      <c r="CR251" s="143"/>
      <c r="CS251" s="143"/>
      <c r="CT251" s="143"/>
      <c r="CU251" s="143"/>
      <c r="CV251" s="143"/>
      <c r="CW251" s="143"/>
      <c r="CX251" s="143"/>
      <c r="CY251" s="143"/>
      <c r="CZ251" s="143"/>
      <c r="DA251" s="143"/>
      <c r="DB251" s="143"/>
      <c r="DC251" s="143"/>
      <c r="DD251" s="143"/>
      <c r="DE251" s="143"/>
      <c r="DF251" s="143"/>
      <c r="DG251" s="143"/>
      <c r="DH251" s="143"/>
      <c r="DI251" s="143"/>
      <c r="DJ251" s="143"/>
      <c r="DK251" s="143"/>
      <c r="DL251" s="143"/>
      <c r="DM251" s="143"/>
    </row>
    <row r="252" spans="1:117" s="142" customFormat="1" hidden="1" x14ac:dyDescent="0.2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22"/>
      <c r="BH252" s="22"/>
      <c r="BI252" s="1"/>
      <c r="BJ252" s="1"/>
      <c r="BK252" s="1"/>
      <c r="BL252" s="143"/>
      <c r="BM252" s="143"/>
      <c r="BN252" s="143"/>
      <c r="BO252" s="143"/>
      <c r="BP252" s="143"/>
      <c r="BQ252" s="143"/>
      <c r="BR252" s="143"/>
      <c r="BS252" s="143"/>
      <c r="BT252" s="143"/>
      <c r="BU252" s="143"/>
      <c r="BV252" s="143"/>
      <c r="BW252" s="143"/>
      <c r="BX252" s="143"/>
      <c r="BY252" s="143"/>
      <c r="BZ252" s="143"/>
      <c r="CA252" s="143"/>
      <c r="CB252" s="143"/>
      <c r="CC252" s="143"/>
      <c r="CD252" s="143"/>
      <c r="CE252" s="143"/>
      <c r="CF252" s="143"/>
      <c r="CG252" s="143"/>
      <c r="CH252" s="143"/>
      <c r="CI252" s="143"/>
      <c r="CJ252" s="143"/>
      <c r="CK252" s="143"/>
      <c r="CL252" s="143"/>
      <c r="CM252" s="143"/>
      <c r="CN252" s="143"/>
      <c r="CO252" s="143"/>
      <c r="CP252" s="143"/>
      <c r="CQ252" s="143"/>
      <c r="CR252" s="143"/>
      <c r="CS252" s="143"/>
      <c r="CT252" s="143"/>
      <c r="CU252" s="143"/>
      <c r="CV252" s="143"/>
      <c r="CW252" s="143"/>
      <c r="CX252" s="143"/>
      <c r="CY252" s="143"/>
      <c r="CZ252" s="143"/>
      <c r="DA252" s="143"/>
      <c r="DB252" s="143"/>
      <c r="DC252" s="143"/>
      <c r="DD252" s="143"/>
      <c r="DE252" s="143"/>
      <c r="DF252" s="143"/>
      <c r="DG252" s="143"/>
      <c r="DH252" s="143"/>
      <c r="DI252" s="143"/>
      <c r="DJ252" s="143"/>
      <c r="DK252" s="143"/>
      <c r="DL252" s="143"/>
      <c r="DM252" s="143"/>
    </row>
    <row r="253" spans="1:117" s="142" customFormat="1" hidden="1" x14ac:dyDescent="0.2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22"/>
      <c r="BH253" s="22"/>
      <c r="BI253" s="1"/>
      <c r="BJ253" s="1"/>
      <c r="BK253" s="1"/>
      <c r="BL253" s="143"/>
      <c r="BM253" s="143"/>
      <c r="BN253" s="143"/>
      <c r="BO253" s="143"/>
      <c r="BP253" s="143"/>
      <c r="BQ253" s="143"/>
      <c r="BR253" s="143"/>
      <c r="BS253" s="143"/>
      <c r="BT253" s="143"/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3"/>
      <c r="CM253" s="143"/>
      <c r="CN253" s="143"/>
      <c r="CO253" s="143"/>
      <c r="CP253" s="143"/>
      <c r="CQ253" s="143"/>
      <c r="CR253" s="143"/>
      <c r="CS253" s="143"/>
      <c r="CT253" s="143"/>
      <c r="CU253" s="143"/>
      <c r="CV253" s="143"/>
      <c r="CW253" s="143"/>
      <c r="CX253" s="143"/>
      <c r="CY253" s="143"/>
      <c r="CZ253" s="143"/>
      <c r="DA253" s="143"/>
      <c r="DB253" s="143"/>
      <c r="DC253" s="143"/>
      <c r="DD253" s="143"/>
      <c r="DE253" s="143"/>
      <c r="DF253" s="143"/>
      <c r="DG253" s="143"/>
      <c r="DH253" s="143"/>
      <c r="DI253" s="143"/>
      <c r="DJ253" s="143"/>
      <c r="DK253" s="143"/>
      <c r="DL253" s="143"/>
      <c r="DM253" s="143"/>
    </row>
    <row r="254" spans="1:117" s="226" customFormat="1" ht="35.25" customHeight="1" x14ac:dyDescent="0.25">
      <c r="A254" s="7"/>
      <c r="B254" s="10"/>
      <c r="C254" s="372" t="s">
        <v>2213</v>
      </c>
      <c r="D254" s="373"/>
      <c r="E254" s="373"/>
      <c r="F254" s="373"/>
      <c r="G254" s="373"/>
      <c r="H254" s="373"/>
      <c r="I254" s="373"/>
      <c r="J254" s="373"/>
      <c r="K254" s="373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373"/>
      <c r="AE254" s="373"/>
      <c r="AF254" s="373"/>
      <c r="AG254" s="373"/>
      <c r="AH254" s="373"/>
      <c r="AI254" s="373"/>
      <c r="AJ254" s="373"/>
      <c r="AK254" s="373"/>
      <c r="AL254" s="373"/>
      <c r="AM254" s="373"/>
      <c r="AN254" s="373"/>
      <c r="AO254" s="373"/>
      <c r="AP254" s="373"/>
      <c r="AQ254" s="373"/>
      <c r="AR254" s="373"/>
      <c r="AS254" s="373"/>
      <c r="AT254" s="373"/>
      <c r="AU254" s="373"/>
      <c r="AV254" s="373"/>
      <c r="AW254" s="373"/>
      <c r="AX254" s="373"/>
      <c r="AY254" s="373"/>
      <c r="AZ254" s="373"/>
      <c r="BA254" s="373"/>
      <c r="BB254" s="373"/>
      <c r="BC254" s="373"/>
      <c r="BD254" s="373"/>
      <c r="BE254" s="373"/>
      <c r="BF254" s="373"/>
      <c r="BG254" s="23"/>
      <c r="BH254" s="23"/>
      <c r="BI254" s="38"/>
      <c r="BJ254" s="7"/>
      <c r="BK254" s="7"/>
      <c r="BL254" s="225"/>
      <c r="BM254" s="225"/>
      <c r="BN254" s="225"/>
      <c r="BO254" s="225"/>
      <c r="BP254" s="225"/>
      <c r="BQ254" s="225"/>
      <c r="BR254" s="225"/>
      <c r="BS254" s="225"/>
      <c r="BT254" s="225"/>
      <c r="BU254" s="225"/>
      <c r="BV254" s="225"/>
      <c r="BW254" s="225"/>
      <c r="BX254" s="225"/>
      <c r="BY254" s="225"/>
      <c r="BZ254" s="225"/>
      <c r="CA254" s="225"/>
      <c r="CB254" s="225"/>
      <c r="CC254" s="225"/>
      <c r="CD254" s="225"/>
      <c r="CE254" s="225"/>
      <c r="CF254" s="225"/>
      <c r="CG254" s="225"/>
      <c r="CH254" s="225"/>
      <c r="CI254" s="225"/>
      <c r="CJ254" s="225"/>
      <c r="CK254" s="225"/>
      <c r="CL254" s="225"/>
      <c r="CM254" s="225"/>
      <c r="CN254" s="225"/>
      <c r="CO254" s="225"/>
      <c r="CP254" s="225"/>
      <c r="CQ254" s="225"/>
      <c r="CR254" s="225"/>
      <c r="CS254" s="225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  <c r="DE254" s="225"/>
      <c r="DF254" s="225"/>
      <c r="DG254" s="225"/>
      <c r="DH254" s="225"/>
      <c r="DI254" s="225"/>
      <c r="DJ254" s="225"/>
      <c r="DK254" s="225"/>
      <c r="DL254" s="225"/>
      <c r="DM254" s="225"/>
    </row>
    <row r="255" spans="1:117" s="226" customFormat="1" ht="20.25" customHeight="1" x14ac:dyDescent="0.25">
      <c r="A255" s="7"/>
      <c r="B255" s="10"/>
      <c r="C255" s="370" t="s">
        <v>2</v>
      </c>
      <c r="D255" s="371"/>
      <c r="E255" s="329" t="s">
        <v>347</v>
      </c>
      <c r="F255" s="318"/>
      <c r="G255" s="318"/>
      <c r="H255" s="318"/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  <c r="AJ255" s="318"/>
      <c r="AK255" s="318"/>
      <c r="AL255" s="318"/>
      <c r="AM255" s="318"/>
      <c r="AN255" s="318"/>
      <c r="AO255" s="318"/>
      <c r="AP255" s="318"/>
      <c r="AQ255" s="318"/>
      <c r="AR255" s="318"/>
      <c r="AS255" s="318"/>
      <c r="AT255" s="318"/>
      <c r="AU255" s="318"/>
      <c r="AV255" s="319"/>
      <c r="AW255" s="326"/>
      <c r="AX255" s="318"/>
      <c r="AY255" s="318"/>
      <c r="AZ255" s="318"/>
      <c r="BA255" s="318"/>
      <c r="BB255" s="318"/>
      <c r="BC255" s="318"/>
      <c r="BD255" s="318"/>
      <c r="BE255" s="319"/>
      <c r="BF255" s="235"/>
      <c r="BG255" s="23"/>
      <c r="BH255" s="23"/>
      <c r="BI255" s="38"/>
      <c r="BJ255" s="7"/>
      <c r="BK255" s="7"/>
      <c r="BL255" s="225"/>
      <c r="BM255" s="225"/>
      <c r="BN255" s="225"/>
      <c r="BO255" s="225"/>
      <c r="BP255" s="225"/>
      <c r="BQ255" s="225"/>
      <c r="BR255" s="225"/>
      <c r="BS255" s="225"/>
      <c r="BT255" s="225"/>
      <c r="BU255" s="225"/>
      <c r="BV255" s="225"/>
      <c r="BW255" s="225"/>
      <c r="BX255" s="225"/>
      <c r="BY255" s="225"/>
      <c r="BZ255" s="225"/>
      <c r="CA255" s="225"/>
      <c r="CB255" s="225"/>
      <c r="CC255" s="225"/>
      <c r="CD255" s="225"/>
      <c r="CE255" s="225"/>
      <c r="CF255" s="225"/>
      <c r="CG255" s="225"/>
      <c r="CH255" s="225"/>
      <c r="CI255" s="225"/>
      <c r="CJ255" s="225"/>
      <c r="CK255" s="225"/>
      <c r="CL255" s="225"/>
      <c r="CM255" s="225"/>
      <c r="CN255" s="225"/>
      <c r="CO255" s="225"/>
      <c r="CP255" s="225"/>
      <c r="CQ255" s="225"/>
      <c r="CR255" s="225"/>
      <c r="CS255" s="225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  <c r="DE255" s="225"/>
      <c r="DF255" s="225"/>
      <c r="DG255" s="225"/>
      <c r="DH255" s="225"/>
      <c r="DI255" s="225"/>
      <c r="DJ255" s="225"/>
      <c r="DK255" s="225"/>
      <c r="DL255" s="225"/>
      <c r="DM255" s="225"/>
    </row>
    <row r="256" spans="1:117" s="226" customFormat="1" ht="20.25" customHeight="1" x14ac:dyDescent="0.25">
      <c r="A256" s="7"/>
      <c r="B256" s="10"/>
      <c r="C256" s="370" t="s">
        <v>3</v>
      </c>
      <c r="D256" s="371"/>
      <c r="E256" s="329" t="s">
        <v>348</v>
      </c>
      <c r="F256" s="318"/>
      <c r="G256" s="318"/>
      <c r="H256" s="318"/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  <c r="AJ256" s="318"/>
      <c r="AK256" s="318"/>
      <c r="AL256" s="318"/>
      <c r="AM256" s="318"/>
      <c r="AN256" s="318"/>
      <c r="AO256" s="318"/>
      <c r="AP256" s="318"/>
      <c r="AQ256" s="318"/>
      <c r="AR256" s="318"/>
      <c r="AS256" s="318"/>
      <c r="AT256" s="318"/>
      <c r="AU256" s="318"/>
      <c r="AV256" s="319"/>
      <c r="AW256" s="326"/>
      <c r="AX256" s="318"/>
      <c r="AY256" s="318"/>
      <c r="AZ256" s="318"/>
      <c r="BA256" s="318"/>
      <c r="BB256" s="318"/>
      <c r="BC256" s="318"/>
      <c r="BD256" s="318"/>
      <c r="BE256" s="319"/>
      <c r="BF256" s="235"/>
      <c r="BG256" s="23"/>
      <c r="BH256" s="23"/>
      <c r="BI256" s="38"/>
      <c r="BJ256" s="7"/>
      <c r="BK256" s="7"/>
      <c r="BL256" s="225"/>
      <c r="BM256" s="225"/>
      <c r="BN256" s="225"/>
      <c r="BO256" s="225"/>
      <c r="BP256" s="225"/>
      <c r="BQ256" s="225"/>
      <c r="BR256" s="225"/>
      <c r="BS256" s="225"/>
      <c r="BT256" s="225"/>
      <c r="BU256" s="225"/>
      <c r="BV256" s="225"/>
      <c r="BW256" s="225"/>
      <c r="BX256" s="225"/>
      <c r="BY256" s="225"/>
      <c r="BZ256" s="225"/>
      <c r="CA256" s="225"/>
      <c r="CB256" s="225"/>
      <c r="CC256" s="225"/>
      <c r="CD256" s="225"/>
      <c r="CE256" s="225"/>
      <c r="CF256" s="225"/>
      <c r="CG256" s="225"/>
      <c r="CH256" s="225"/>
      <c r="CI256" s="225"/>
      <c r="CJ256" s="225"/>
      <c r="CK256" s="225"/>
      <c r="CL256" s="225"/>
      <c r="CM256" s="225"/>
      <c r="CN256" s="225"/>
      <c r="CO256" s="225"/>
      <c r="CP256" s="225"/>
      <c r="CQ256" s="225"/>
      <c r="CR256" s="225"/>
      <c r="CS256" s="225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  <c r="DE256" s="225"/>
      <c r="DF256" s="225"/>
      <c r="DG256" s="225"/>
      <c r="DH256" s="225"/>
      <c r="DI256" s="225"/>
      <c r="DJ256" s="225"/>
      <c r="DK256" s="225"/>
      <c r="DL256" s="225"/>
      <c r="DM256" s="225"/>
    </row>
    <row r="257" spans="1:117" s="226" customFormat="1" ht="20.25" customHeight="1" x14ac:dyDescent="0.25">
      <c r="A257" s="7"/>
      <c r="B257" s="10"/>
      <c r="C257" s="370" t="s">
        <v>92</v>
      </c>
      <c r="D257" s="371"/>
      <c r="E257" s="329" t="s">
        <v>349</v>
      </c>
      <c r="F257" s="318"/>
      <c r="G257" s="318"/>
      <c r="H257" s="318"/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  <c r="AJ257" s="318"/>
      <c r="AK257" s="318"/>
      <c r="AL257" s="318"/>
      <c r="AM257" s="318"/>
      <c r="AN257" s="318"/>
      <c r="AO257" s="318"/>
      <c r="AP257" s="318"/>
      <c r="AQ257" s="318"/>
      <c r="AR257" s="318"/>
      <c r="AS257" s="318"/>
      <c r="AT257" s="318"/>
      <c r="AU257" s="318"/>
      <c r="AV257" s="319"/>
      <c r="AW257" s="326"/>
      <c r="AX257" s="318"/>
      <c r="AY257" s="318"/>
      <c r="AZ257" s="318"/>
      <c r="BA257" s="318"/>
      <c r="BB257" s="318"/>
      <c r="BC257" s="318"/>
      <c r="BD257" s="318"/>
      <c r="BE257" s="319"/>
      <c r="BF257" s="235"/>
      <c r="BG257" s="23"/>
      <c r="BH257" s="23"/>
      <c r="BI257" s="38"/>
      <c r="BJ257" s="7"/>
      <c r="BK257" s="7"/>
      <c r="BL257" s="225"/>
      <c r="BM257" s="225"/>
      <c r="BN257" s="225"/>
      <c r="BO257" s="225"/>
      <c r="BP257" s="225"/>
      <c r="BQ257" s="225"/>
      <c r="BR257" s="225"/>
      <c r="BS257" s="225"/>
      <c r="BT257" s="225"/>
      <c r="BU257" s="225"/>
      <c r="BV257" s="225"/>
      <c r="BW257" s="225"/>
      <c r="BX257" s="225"/>
      <c r="BY257" s="225"/>
      <c r="BZ257" s="225"/>
      <c r="CA257" s="225"/>
      <c r="CB257" s="225"/>
      <c r="CC257" s="225"/>
      <c r="CD257" s="225"/>
      <c r="CE257" s="225"/>
      <c r="CF257" s="225"/>
      <c r="CG257" s="225"/>
      <c r="CH257" s="225"/>
      <c r="CI257" s="225"/>
      <c r="CJ257" s="225"/>
      <c r="CK257" s="225"/>
      <c r="CL257" s="225"/>
      <c r="CM257" s="225"/>
      <c r="CN257" s="225"/>
      <c r="CO257" s="225"/>
      <c r="CP257" s="225"/>
      <c r="CQ257" s="225"/>
      <c r="CR257" s="225"/>
      <c r="CS257" s="225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  <c r="DE257" s="225"/>
      <c r="DF257" s="225"/>
      <c r="DG257" s="225"/>
      <c r="DH257" s="225"/>
      <c r="DI257" s="225"/>
      <c r="DJ257" s="225"/>
      <c r="DK257" s="225"/>
      <c r="DL257" s="225"/>
      <c r="DM257" s="225"/>
    </row>
    <row r="258" spans="1:117" s="142" customFormat="1" ht="20.25" customHeight="1" x14ac:dyDescent="0.2">
      <c r="A258" s="1"/>
      <c r="B258" s="5"/>
      <c r="C258" s="370" t="s">
        <v>93</v>
      </c>
      <c r="D258" s="371"/>
      <c r="E258" s="329" t="s">
        <v>1610</v>
      </c>
      <c r="F258" s="318"/>
      <c r="G258" s="318"/>
      <c r="H258" s="318"/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  <c r="AJ258" s="318"/>
      <c r="AK258" s="318"/>
      <c r="AL258" s="318"/>
      <c r="AM258" s="318"/>
      <c r="AN258" s="318"/>
      <c r="AO258" s="318"/>
      <c r="AP258" s="318"/>
      <c r="AQ258" s="318"/>
      <c r="AR258" s="318"/>
      <c r="AS258" s="318"/>
      <c r="AT258" s="318"/>
      <c r="AU258" s="318"/>
      <c r="AV258" s="319"/>
      <c r="AW258" s="326"/>
      <c r="AX258" s="318"/>
      <c r="AY258" s="318"/>
      <c r="AZ258" s="318"/>
      <c r="BA258" s="318"/>
      <c r="BB258" s="318"/>
      <c r="BC258" s="318"/>
      <c r="BD258" s="318"/>
      <c r="BE258" s="319"/>
      <c r="BF258" s="5"/>
      <c r="BG258" s="22"/>
      <c r="BH258" s="22"/>
      <c r="BI258" s="38"/>
      <c r="BJ258" s="1"/>
      <c r="BK258" s="1"/>
      <c r="BL258" s="143"/>
      <c r="BM258" s="143"/>
      <c r="BN258" s="143"/>
      <c r="BO258" s="143"/>
      <c r="BP258" s="143"/>
      <c r="BQ258" s="143"/>
      <c r="BR258" s="143"/>
      <c r="BS258" s="143"/>
      <c r="BT258" s="143"/>
      <c r="BU258" s="143"/>
      <c r="BV258" s="143"/>
      <c r="BW258" s="143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43"/>
      <c r="CI258" s="143"/>
      <c r="CJ258" s="143"/>
      <c r="CK258" s="143"/>
      <c r="CL258" s="143"/>
      <c r="CM258" s="143"/>
      <c r="CN258" s="143"/>
      <c r="CO258" s="143"/>
      <c r="CP258" s="143"/>
      <c r="CQ258" s="143"/>
      <c r="CR258" s="143"/>
      <c r="CS258" s="143"/>
      <c r="CT258" s="143"/>
      <c r="CU258" s="143"/>
      <c r="CV258" s="143"/>
      <c r="CW258" s="143"/>
      <c r="CX258" s="143"/>
      <c r="CY258" s="143"/>
      <c r="CZ258" s="143"/>
      <c r="DA258" s="143"/>
      <c r="DB258" s="143"/>
      <c r="DC258" s="143"/>
      <c r="DD258" s="143"/>
      <c r="DE258" s="143"/>
      <c r="DF258" s="143"/>
      <c r="DG258" s="143"/>
      <c r="DH258" s="143"/>
      <c r="DI258" s="143"/>
      <c r="DJ258" s="143"/>
      <c r="DK258" s="143"/>
      <c r="DL258" s="143"/>
      <c r="DM258" s="143"/>
    </row>
    <row r="259" spans="1:117" s="142" customFormat="1" ht="30.75" customHeight="1" x14ac:dyDescent="0.25">
      <c r="A259" s="1"/>
      <c r="B259" s="5"/>
      <c r="C259" s="869" t="s">
        <v>89</v>
      </c>
      <c r="D259" s="371"/>
      <c r="E259" s="329" t="s">
        <v>1612</v>
      </c>
      <c r="F259" s="330"/>
      <c r="G259" s="330"/>
      <c r="H259" s="330"/>
      <c r="I259" s="330"/>
      <c r="J259" s="330"/>
      <c r="K259" s="330"/>
      <c r="L259" s="330"/>
      <c r="M259" s="330"/>
      <c r="N259" s="330"/>
      <c r="O259" s="330"/>
      <c r="P259" s="330"/>
      <c r="Q259" s="330"/>
      <c r="R259" s="330"/>
      <c r="S259" s="330"/>
      <c r="T259" s="330"/>
      <c r="U259" s="330"/>
      <c r="V259" s="330"/>
      <c r="W259" s="330"/>
      <c r="X259" s="330"/>
      <c r="Y259" s="330"/>
      <c r="Z259" s="330"/>
      <c r="AA259" s="330"/>
      <c r="AB259" s="330"/>
      <c r="AC259" s="330"/>
      <c r="AD259" s="330"/>
      <c r="AE259" s="330"/>
      <c r="AF259" s="330"/>
      <c r="AG259" s="330"/>
      <c r="AH259" s="330"/>
      <c r="AI259" s="330"/>
      <c r="AJ259" s="330"/>
      <c r="AK259" s="330"/>
      <c r="AL259" s="330"/>
      <c r="AM259" s="330"/>
      <c r="AN259" s="330"/>
      <c r="AO259" s="330"/>
      <c r="AP259" s="330"/>
      <c r="AQ259" s="330"/>
      <c r="AR259" s="330"/>
      <c r="AS259" s="330"/>
      <c r="AT259" s="330"/>
      <c r="AU259" s="330"/>
      <c r="AV259" s="331"/>
      <c r="AW259" s="327"/>
      <c r="AX259" s="318"/>
      <c r="AY259" s="318"/>
      <c r="AZ259" s="318"/>
      <c r="BA259" s="318"/>
      <c r="BB259" s="318"/>
      <c r="BC259" s="318"/>
      <c r="BD259" s="318"/>
      <c r="BE259" s="319"/>
      <c r="BF259" s="5"/>
      <c r="BG259" s="22"/>
      <c r="BH259" s="22"/>
      <c r="BI259" s="25" t="s">
        <v>104</v>
      </c>
      <c r="BJ259" s="1"/>
      <c r="BK259" s="1"/>
      <c r="BL259" s="143"/>
      <c r="BM259" s="143"/>
      <c r="BN259" s="143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3"/>
      <c r="BZ259" s="143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3"/>
      <c r="CM259" s="143"/>
      <c r="CN259" s="143"/>
      <c r="CO259" s="143"/>
      <c r="CP259" s="143"/>
      <c r="CQ259" s="143"/>
      <c r="CR259" s="143"/>
      <c r="CS259" s="143"/>
      <c r="CT259" s="143"/>
      <c r="CU259" s="143"/>
      <c r="CV259" s="143"/>
      <c r="CW259" s="143"/>
      <c r="CX259" s="143"/>
      <c r="CY259" s="143"/>
      <c r="CZ259" s="143"/>
      <c r="DA259" s="143"/>
      <c r="DB259" s="143"/>
      <c r="DC259" s="143"/>
      <c r="DD259" s="143"/>
      <c r="DE259" s="143"/>
      <c r="DF259" s="143"/>
      <c r="DG259" s="143"/>
      <c r="DH259" s="143"/>
      <c r="DI259" s="143"/>
      <c r="DJ259" s="143"/>
      <c r="DK259" s="143"/>
      <c r="DL259" s="143"/>
      <c r="DM259" s="143"/>
    </row>
    <row r="260" spans="1:117" s="142" customFormat="1" ht="20.25" customHeight="1" x14ac:dyDescent="0.2">
      <c r="A260" s="1"/>
      <c r="B260" s="5"/>
      <c r="C260" s="370" t="s">
        <v>94</v>
      </c>
      <c r="D260" s="371"/>
      <c r="E260" s="329" t="s">
        <v>1611</v>
      </c>
      <c r="F260" s="330"/>
      <c r="G260" s="330"/>
      <c r="H260" s="330"/>
      <c r="I260" s="330"/>
      <c r="J260" s="330"/>
      <c r="K260" s="330"/>
      <c r="L260" s="330"/>
      <c r="M260" s="330"/>
      <c r="N260" s="330"/>
      <c r="O260" s="330"/>
      <c r="P260" s="330"/>
      <c r="Q260" s="330"/>
      <c r="R260" s="330"/>
      <c r="S260" s="330"/>
      <c r="T260" s="330"/>
      <c r="U260" s="330"/>
      <c r="V260" s="330"/>
      <c r="W260" s="330"/>
      <c r="X260" s="330"/>
      <c r="Y260" s="330"/>
      <c r="Z260" s="330"/>
      <c r="AA260" s="330"/>
      <c r="AB260" s="330"/>
      <c r="AC260" s="330"/>
      <c r="AD260" s="330"/>
      <c r="AE260" s="330"/>
      <c r="AF260" s="330"/>
      <c r="AG260" s="330"/>
      <c r="AH260" s="330"/>
      <c r="AI260" s="330"/>
      <c r="AJ260" s="330"/>
      <c r="AK260" s="330"/>
      <c r="AL260" s="330"/>
      <c r="AM260" s="330"/>
      <c r="AN260" s="330"/>
      <c r="AO260" s="330"/>
      <c r="AP260" s="330"/>
      <c r="AQ260" s="330"/>
      <c r="AR260" s="330"/>
      <c r="AS260" s="330"/>
      <c r="AT260" s="330"/>
      <c r="AU260" s="330"/>
      <c r="AV260" s="331"/>
      <c r="AW260" s="327"/>
      <c r="AX260" s="318"/>
      <c r="AY260" s="318"/>
      <c r="AZ260" s="318"/>
      <c r="BA260" s="318"/>
      <c r="BB260" s="318"/>
      <c r="BC260" s="318"/>
      <c r="BD260" s="318"/>
      <c r="BE260" s="319"/>
      <c r="BF260" s="5"/>
      <c r="BG260" s="22"/>
      <c r="BH260" s="22"/>
      <c r="BI260" s="1"/>
      <c r="BJ260" s="1"/>
      <c r="BK260" s="1"/>
      <c r="BL260" s="143"/>
      <c r="BM260" s="143"/>
      <c r="BN260" s="143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3"/>
      <c r="BZ260" s="143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3"/>
      <c r="CM260" s="143"/>
      <c r="CN260" s="143"/>
      <c r="CO260" s="143"/>
      <c r="CP260" s="143"/>
      <c r="CQ260" s="143"/>
      <c r="CR260" s="143"/>
      <c r="CS260" s="143"/>
      <c r="CT260" s="143"/>
      <c r="CU260" s="143"/>
      <c r="CV260" s="143"/>
      <c r="CW260" s="143"/>
      <c r="CX260" s="143"/>
      <c r="CY260" s="143"/>
      <c r="CZ260" s="143"/>
      <c r="DA260" s="143"/>
      <c r="DB260" s="143"/>
      <c r="DC260" s="143"/>
      <c r="DD260" s="143"/>
      <c r="DE260" s="143"/>
      <c r="DF260" s="143"/>
      <c r="DG260" s="143"/>
      <c r="DH260" s="143"/>
      <c r="DI260" s="143"/>
      <c r="DJ260" s="143"/>
      <c r="DK260" s="143"/>
      <c r="DL260" s="143"/>
      <c r="DM260" s="143"/>
    </row>
    <row r="261" spans="1:117" s="142" customFormat="1" ht="30.75" customHeight="1" x14ac:dyDescent="0.2">
      <c r="A261" s="1"/>
      <c r="B261" s="5"/>
      <c r="C261" s="370" t="s">
        <v>95</v>
      </c>
      <c r="D261" s="371"/>
      <c r="E261" s="329" t="s">
        <v>1613</v>
      </c>
      <c r="F261" s="330"/>
      <c r="G261" s="330"/>
      <c r="H261" s="330"/>
      <c r="I261" s="330"/>
      <c r="J261" s="330"/>
      <c r="K261" s="330"/>
      <c r="L261" s="330"/>
      <c r="M261" s="330"/>
      <c r="N261" s="330"/>
      <c r="O261" s="330"/>
      <c r="P261" s="330"/>
      <c r="Q261" s="330"/>
      <c r="R261" s="330"/>
      <c r="S261" s="330"/>
      <c r="T261" s="330"/>
      <c r="U261" s="330"/>
      <c r="V261" s="330"/>
      <c r="W261" s="330"/>
      <c r="X261" s="330"/>
      <c r="Y261" s="330"/>
      <c r="Z261" s="330"/>
      <c r="AA261" s="330"/>
      <c r="AB261" s="330"/>
      <c r="AC261" s="330"/>
      <c r="AD261" s="330"/>
      <c r="AE261" s="330"/>
      <c r="AF261" s="330"/>
      <c r="AG261" s="330"/>
      <c r="AH261" s="330"/>
      <c r="AI261" s="330"/>
      <c r="AJ261" s="330"/>
      <c r="AK261" s="330"/>
      <c r="AL261" s="330"/>
      <c r="AM261" s="330"/>
      <c r="AN261" s="330"/>
      <c r="AO261" s="330"/>
      <c r="AP261" s="330"/>
      <c r="AQ261" s="330"/>
      <c r="AR261" s="330"/>
      <c r="AS261" s="330"/>
      <c r="AT261" s="330"/>
      <c r="AU261" s="330"/>
      <c r="AV261" s="331"/>
      <c r="AW261" s="328"/>
      <c r="AX261" s="318"/>
      <c r="AY261" s="318"/>
      <c r="AZ261" s="318"/>
      <c r="BA261" s="318"/>
      <c r="BB261" s="318"/>
      <c r="BC261" s="318"/>
      <c r="BD261" s="318"/>
      <c r="BE261" s="319"/>
      <c r="BF261" s="5"/>
      <c r="BG261" s="22"/>
      <c r="BH261" s="22"/>
      <c r="BI261" s="1"/>
      <c r="BJ261" s="1"/>
      <c r="BK261" s="1"/>
      <c r="BL261" s="143"/>
      <c r="BM261" s="143"/>
      <c r="BN261" s="143"/>
      <c r="BO261" s="143"/>
      <c r="BP261" s="143"/>
      <c r="BQ261" s="143"/>
      <c r="BR261" s="143"/>
      <c r="BS261" s="143"/>
      <c r="BT261" s="143"/>
      <c r="BU261" s="143"/>
      <c r="BV261" s="143"/>
      <c r="BW261" s="143"/>
      <c r="BX261" s="143"/>
      <c r="BY261" s="143"/>
      <c r="BZ261" s="143"/>
      <c r="CA261" s="143"/>
      <c r="CB261" s="143"/>
      <c r="CC261" s="143"/>
      <c r="CD261" s="143"/>
      <c r="CE261" s="143"/>
      <c r="CF261" s="143"/>
      <c r="CG261" s="143"/>
      <c r="CH261" s="143"/>
      <c r="CI261" s="143"/>
      <c r="CJ261" s="143"/>
      <c r="CK261" s="143"/>
      <c r="CL261" s="143"/>
      <c r="CM261" s="143"/>
      <c r="CN261" s="143"/>
      <c r="CO261" s="143"/>
      <c r="CP261" s="143"/>
      <c r="CQ261" s="143"/>
      <c r="CR261" s="143"/>
      <c r="CS261" s="143"/>
      <c r="CT261" s="143"/>
      <c r="CU261" s="143"/>
      <c r="CV261" s="143"/>
      <c r="CW261" s="143"/>
      <c r="CX261" s="143"/>
      <c r="CY261" s="143"/>
      <c r="CZ261" s="143"/>
      <c r="DA261" s="143"/>
      <c r="DB261" s="143"/>
      <c r="DC261" s="143"/>
      <c r="DD261" s="143"/>
      <c r="DE261" s="143"/>
      <c r="DF261" s="143"/>
      <c r="DG261" s="143"/>
      <c r="DH261" s="143"/>
      <c r="DI261" s="143"/>
      <c r="DJ261" s="143"/>
      <c r="DK261" s="143"/>
      <c r="DL261" s="143"/>
      <c r="DM261" s="143"/>
    </row>
    <row r="262" spans="1:117" s="142" customFormat="1" ht="30.75" customHeight="1" x14ac:dyDescent="0.2">
      <c r="A262" s="1"/>
      <c r="B262" s="5"/>
      <c r="C262" s="370" t="s">
        <v>96</v>
      </c>
      <c r="D262" s="371"/>
      <c r="E262" s="329" t="s">
        <v>1614</v>
      </c>
      <c r="F262" s="330"/>
      <c r="G262" s="330"/>
      <c r="H262" s="330"/>
      <c r="I262" s="330"/>
      <c r="J262" s="330"/>
      <c r="K262" s="330"/>
      <c r="L262" s="330"/>
      <c r="M262" s="330"/>
      <c r="N262" s="330"/>
      <c r="O262" s="330"/>
      <c r="P262" s="330"/>
      <c r="Q262" s="330"/>
      <c r="R262" s="330"/>
      <c r="S262" s="330"/>
      <c r="T262" s="330"/>
      <c r="U262" s="330"/>
      <c r="V262" s="330"/>
      <c r="W262" s="330"/>
      <c r="X262" s="330"/>
      <c r="Y262" s="330"/>
      <c r="Z262" s="330"/>
      <c r="AA262" s="330"/>
      <c r="AB262" s="330"/>
      <c r="AC262" s="330"/>
      <c r="AD262" s="330"/>
      <c r="AE262" s="330"/>
      <c r="AF262" s="330"/>
      <c r="AG262" s="330"/>
      <c r="AH262" s="330"/>
      <c r="AI262" s="330"/>
      <c r="AJ262" s="330"/>
      <c r="AK262" s="330"/>
      <c r="AL262" s="330"/>
      <c r="AM262" s="330"/>
      <c r="AN262" s="330"/>
      <c r="AO262" s="330"/>
      <c r="AP262" s="330"/>
      <c r="AQ262" s="330"/>
      <c r="AR262" s="330"/>
      <c r="AS262" s="330"/>
      <c r="AT262" s="330"/>
      <c r="AU262" s="330"/>
      <c r="AV262" s="331"/>
      <c r="AW262" s="328"/>
      <c r="AX262" s="318"/>
      <c r="AY262" s="318"/>
      <c r="AZ262" s="318"/>
      <c r="BA262" s="318"/>
      <c r="BB262" s="318"/>
      <c r="BC262" s="318"/>
      <c r="BD262" s="318"/>
      <c r="BE262" s="319"/>
      <c r="BF262" s="5"/>
      <c r="BG262" s="22"/>
      <c r="BH262" s="22"/>
      <c r="BI262" s="1"/>
      <c r="BJ262" s="1"/>
      <c r="BK262" s="1"/>
      <c r="BL262" s="143"/>
      <c r="BM262" s="143"/>
      <c r="BN262" s="143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3"/>
      <c r="BZ262" s="143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3"/>
      <c r="CM262" s="143"/>
      <c r="CN262" s="143"/>
      <c r="CO262" s="143"/>
      <c r="CP262" s="143"/>
      <c r="CQ262" s="143"/>
      <c r="CR262" s="143"/>
      <c r="CS262" s="143"/>
      <c r="CT262" s="143"/>
      <c r="CU262" s="143"/>
      <c r="CV262" s="143"/>
      <c r="CW262" s="143"/>
      <c r="CX262" s="143"/>
      <c r="CY262" s="143"/>
      <c r="CZ262" s="143"/>
      <c r="DA262" s="143"/>
      <c r="DB262" s="143"/>
      <c r="DC262" s="143"/>
      <c r="DD262" s="143"/>
      <c r="DE262" s="143"/>
      <c r="DF262" s="143"/>
      <c r="DG262" s="143"/>
      <c r="DH262" s="143"/>
      <c r="DI262" s="143"/>
      <c r="DJ262" s="143"/>
      <c r="DK262" s="143"/>
      <c r="DL262" s="143"/>
      <c r="DM262" s="143"/>
    </row>
    <row r="263" spans="1:117" s="142" customFormat="1" ht="20.25" customHeight="1" x14ac:dyDescent="0.2">
      <c r="A263" s="1"/>
      <c r="B263" s="5"/>
      <c r="C263" s="370" t="s">
        <v>199</v>
      </c>
      <c r="D263" s="371"/>
      <c r="E263" s="329" t="s">
        <v>1615</v>
      </c>
      <c r="F263" s="318"/>
      <c r="G263" s="318"/>
      <c r="H263" s="318"/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  <c r="AJ263" s="318"/>
      <c r="AK263" s="318"/>
      <c r="AL263" s="318"/>
      <c r="AM263" s="318"/>
      <c r="AN263" s="318"/>
      <c r="AO263" s="318"/>
      <c r="AP263" s="318"/>
      <c r="AQ263" s="318"/>
      <c r="AR263" s="318"/>
      <c r="AS263" s="318"/>
      <c r="AT263" s="318"/>
      <c r="AU263" s="318"/>
      <c r="AV263" s="319"/>
      <c r="AW263" s="317"/>
      <c r="AX263" s="318"/>
      <c r="AY263" s="318"/>
      <c r="AZ263" s="318"/>
      <c r="BA263" s="318"/>
      <c r="BB263" s="318"/>
      <c r="BC263" s="318"/>
      <c r="BD263" s="318"/>
      <c r="BE263" s="319"/>
      <c r="BF263" s="5"/>
      <c r="BG263" s="22"/>
      <c r="BH263" s="22"/>
      <c r="BI263" s="1"/>
      <c r="BJ263" s="1"/>
      <c r="BK263" s="1"/>
      <c r="BL263" s="143"/>
      <c r="BM263" s="143"/>
      <c r="BN263" s="143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3"/>
      <c r="BZ263" s="143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3"/>
      <c r="CM263" s="143"/>
      <c r="CN263" s="143"/>
      <c r="CO263" s="143"/>
      <c r="CP263" s="143"/>
      <c r="CQ263" s="143"/>
      <c r="CR263" s="143"/>
      <c r="CS263" s="143"/>
      <c r="CT263" s="143"/>
      <c r="CU263" s="143"/>
      <c r="CV263" s="143"/>
      <c r="CW263" s="143"/>
      <c r="CX263" s="143"/>
      <c r="CY263" s="143"/>
      <c r="CZ263" s="143"/>
      <c r="DA263" s="143"/>
      <c r="DB263" s="143"/>
      <c r="DC263" s="143"/>
      <c r="DD263" s="143"/>
      <c r="DE263" s="143"/>
      <c r="DF263" s="143"/>
      <c r="DG263" s="143"/>
      <c r="DH263" s="143"/>
      <c r="DI263" s="143"/>
      <c r="DJ263" s="143"/>
      <c r="DK263" s="143"/>
      <c r="DL263" s="143"/>
      <c r="DM263" s="143"/>
    </row>
    <row r="264" spans="1:117" s="142" customFormat="1" ht="20.25" customHeight="1" x14ac:dyDescent="0.2">
      <c r="A264" s="1"/>
      <c r="B264" s="5"/>
      <c r="C264" s="366" t="s">
        <v>1616</v>
      </c>
      <c r="D264" s="367"/>
      <c r="E264" s="329" t="s">
        <v>292</v>
      </c>
      <c r="F264" s="318"/>
      <c r="G264" s="318"/>
      <c r="H264" s="318"/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  <c r="AJ264" s="318"/>
      <c r="AK264" s="318"/>
      <c r="AL264" s="318"/>
      <c r="AM264" s="318"/>
      <c r="AN264" s="318"/>
      <c r="AO264" s="318"/>
      <c r="AP264" s="318"/>
      <c r="AQ264" s="318"/>
      <c r="AR264" s="318"/>
      <c r="AS264" s="318"/>
      <c r="AT264" s="318"/>
      <c r="AU264" s="318"/>
      <c r="AV264" s="319"/>
      <c r="AW264" s="317"/>
      <c r="AX264" s="318"/>
      <c r="AY264" s="318"/>
      <c r="AZ264" s="318"/>
      <c r="BA264" s="318"/>
      <c r="BB264" s="318"/>
      <c r="BC264" s="318"/>
      <c r="BD264" s="318"/>
      <c r="BE264" s="319"/>
      <c r="BF264" s="5"/>
      <c r="BG264" s="22"/>
      <c r="BH264" s="22"/>
      <c r="BI264" s="1"/>
      <c r="BJ264" s="1"/>
      <c r="BK264" s="1"/>
    </row>
    <row r="265" spans="1:117" s="142" customFormat="1" ht="20.25" customHeight="1" x14ac:dyDescent="0.2">
      <c r="A265" s="1"/>
      <c r="B265" s="5"/>
      <c r="C265" s="366" t="s">
        <v>1617</v>
      </c>
      <c r="D265" s="367"/>
      <c r="E265" s="329" t="s">
        <v>293</v>
      </c>
      <c r="F265" s="318"/>
      <c r="G265" s="318"/>
      <c r="H265" s="318"/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  <c r="AJ265" s="318"/>
      <c r="AK265" s="318"/>
      <c r="AL265" s="318"/>
      <c r="AM265" s="318"/>
      <c r="AN265" s="318"/>
      <c r="AO265" s="318"/>
      <c r="AP265" s="318"/>
      <c r="AQ265" s="318"/>
      <c r="AR265" s="318"/>
      <c r="AS265" s="318"/>
      <c r="AT265" s="318"/>
      <c r="AU265" s="318"/>
      <c r="AV265" s="319"/>
      <c r="AW265" s="317"/>
      <c r="AX265" s="318"/>
      <c r="AY265" s="318"/>
      <c r="AZ265" s="318"/>
      <c r="BA265" s="318"/>
      <c r="BB265" s="318"/>
      <c r="BC265" s="318"/>
      <c r="BD265" s="318"/>
      <c r="BE265" s="319"/>
      <c r="BF265" s="5"/>
      <c r="BG265" s="22"/>
      <c r="BH265" s="22"/>
      <c r="BI265" s="1"/>
      <c r="BJ265" s="1"/>
      <c r="BK265" s="1"/>
    </row>
    <row r="266" spans="1:117" s="142" customFormat="1" ht="20.25" customHeight="1" x14ac:dyDescent="0.2">
      <c r="A266" s="1"/>
      <c r="B266" s="5"/>
      <c r="C266" s="366" t="s">
        <v>1618</v>
      </c>
      <c r="D266" s="367"/>
      <c r="E266" s="329" t="s">
        <v>294</v>
      </c>
      <c r="F266" s="318"/>
      <c r="G266" s="318"/>
      <c r="H266" s="318"/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  <c r="AJ266" s="318"/>
      <c r="AK266" s="318"/>
      <c r="AL266" s="318"/>
      <c r="AM266" s="318"/>
      <c r="AN266" s="318"/>
      <c r="AO266" s="318"/>
      <c r="AP266" s="318"/>
      <c r="AQ266" s="318"/>
      <c r="AR266" s="318"/>
      <c r="AS266" s="318"/>
      <c r="AT266" s="318"/>
      <c r="AU266" s="318"/>
      <c r="AV266" s="319"/>
      <c r="AW266" s="317"/>
      <c r="AX266" s="318"/>
      <c r="AY266" s="318"/>
      <c r="AZ266" s="318"/>
      <c r="BA266" s="318"/>
      <c r="BB266" s="318"/>
      <c r="BC266" s="318"/>
      <c r="BD266" s="318"/>
      <c r="BE266" s="319"/>
      <c r="BF266" s="5"/>
      <c r="BG266" s="22"/>
      <c r="BH266" s="22"/>
      <c r="BI266" s="1"/>
      <c r="BJ266" s="1"/>
      <c r="BK266" s="1"/>
    </row>
    <row r="267" spans="1:117" s="142" customFormat="1" ht="20.25" customHeight="1" x14ac:dyDescent="0.2">
      <c r="A267" s="1"/>
      <c r="B267" s="5"/>
      <c r="C267" s="366">
        <v>11</v>
      </c>
      <c r="D267" s="367"/>
      <c r="E267" s="329" t="s">
        <v>295</v>
      </c>
      <c r="F267" s="318"/>
      <c r="G267" s="318"/>
      <c r="H267" s="318"/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  <c r="AJ267" s="318"/>
      <c r="AK267" s="318"/>
      <c r="AL267" s="318"/>
      <c r="AM267" s="318"/>
      <c r="AN267" s="318"/>
      <c r="AO267" s="318"/>
      <c r="AP267" s="318"/>
      <c r="AQ267" s="318"/>
      <c r="AR267" s="318"/>
      <c r="AS267" s="318"/>
      <c r="AT267" s="318"/>
      <c r="AU267" s="318"/>
      <c r="AV267" s="319"/>
      <c r="AW267" s="317"/>
      <c r="AX267" s="318"/>
      <c r="AY267" s="318"/>
      <c r="AZ267" s="318"/>
      <c r="BA267" s="318"/>
      <c r="BB267" s="318"/>
      <c r="BC267" s="318"/>
      <c r="BD267" s="318"/>
      <c r="BE267" s="319"/>
      <c r="BF267" s="5"/>
      <c r="BG267" s="22"/>
      <c r="BH267" s="22"/>
      <c r="BI267" s="1"/>
      <c r="BJ267" s="1"/>
      <c r="BK267" s="1"/>
    </row>
    <row r="268" spans="1:117" ht="7.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</row>
  </sheetData>
  <sheetProtection password="D9CD" sheet="1" selectLockedCells="1"/>
  <protectedRanges>
    <protectedRange sqref="AN91 T104:BE105 AL107:BE109 D95:BD101 AN68 D81:BD87 T112:BE114 T117:BE118" name="STR7"/>
    <protectedRange sqref="U243:V243 T250:BE251 T244:V244 T61:BE63 T89:BE89 U245:V245 T246:V246 U247:V247 T248:V249 W243:BE249 T66:BE66" name="STR5"/>
    <protectedRange sqref="S186 S189 S191 S197" name="STR2"/>
    <protectedRange sqref="C27:C28 C13 C64 C24 C4" name="STR1"/>
    <protectedRange sqref="O129:BE131 O240:BE241 O133:BE135" name="STR4_2"/>
    <protectedRange sqref="C140:BE140 AD139:BE139" name="STR4_3"/>
    <protectedRange sqref="D72:BD78" name="STR6"/>
    <protectedRange sqref="O125:BE125" name="STR4"/>
    <protectedRange sqref="O123:BE124" name="STR4_2_1"/>
    <protectedRange sqref="O126:BE127" name="STR4_2_2"/>
    <protectedRange sqref="C19" name="STR1_1"/>
    <protectedRange sqref="C21:C23 E21:E23" name="STR1_2"/>
    <protectedRange sqref="C139:AC139" name="STR4_3_1"/>
    <protectedRange sqref="AS147:AU153 BC147:BE153 AW147:AW153 AQ168:AQ179 AA168:AC179 AE168:AH179 AS168:AU179 AA147:AB147 AC147:AC153 AE147:AH153 BC168:BE179 AK168:AN179 C168:V179 AW168:AW179 X168:Y179 AK147:AN153 AD148:AD153 C147:U153 X147:Y153 V148:W153 AQ147:AQ153 AR148:AR153 Z148:AB153 V147 AA158 C158:U161 X158:Y161 V159:W161 Z159:AA161 V158 C162:AA162 BV157:BY157 BS157:BT160 BS161:BX161 BU158:BX160 CJ157:CJ161 BY158:BY161 CH157:CH161 CB157:CE161 AN162:AS162 AP160:AS161 BC158:BE162 AW158:AW162 AT158:AU162 AM158:AM162 AB158:AB162 AK158:AK162 AE158:AH162 AQ158:AS159 AN158:AO161" name="STR3_3_2"/>
    <protectedRange sqref="S194" name="STR2_1"/>
    <protectedRange sqref="O255:BE263" name="STR4_2_3"/>
  </protectedRanges>
  <sortState ref="BK27:BK51">
    <sortCondition ref="BK27"/>
  </sortState>
  <mergeCells count="578">
    <mergeCell ref="C4:BE4"/>
    <mergeCell ref="C196:BE196"/>
    <mergeCell ref="C219:BE219"/>
    <mergeCell ref="C221:BE221"/>
    <mergeCell ref="C197:BE197"/>
    <mergeCell ref="C198:AC198"/>
    <mergeCell ref="AD198:BE198"/>
    <mergeCell ref="C199:AC199"/>
    <mergeCell ref="AD199:BE199"/>
    <mergeCell ref="C200:AC200"/>
    <mergeCell ref="AD200:BE200"/>
    <mergeCell ref="AK48:BE48"/>
    <mergeCell ref="AF49:AJ49"/>
    <mergeCell ref="AK49:BE49"/>
    <mergeCell ref="F52:J52"/>
    <mergeCell ref="K52:AE52"/>
    <mergeCell ref="C137:BE137"/>
    <mergeCell ref="C122:BE122"/>
    <mergeCell ref="D101:L101"/>
    <mergeCell ref="M101:AB101"/>
    <mergeCell ref="AC101:AI101"/>
    <mergeCell ref="AJ101:AP101"/>
    <mergeCell ref="AQ101:AW101"/>
    <mergeCell ref="AX101:BD101"/>
    <mergeCell ref="C238:BE238"/>
    <mergeCell ref="E230:BE230"/>
    <mergeCell ref="C231:BE231"/>
    <mergeCell ref="C202:AC202"/>
    <mergeCell ref="AD202:BE202"/>
    <mergeCell ref="C228:P228"/>
    <mergeCell ref="Q228:BE228"/>
    <mergeCell ref="C229:BE229"/>
    <mergeCell ref="C210:BE210"/>
    <mergeCell ref="C211:BE211"/>
    <mergeCell ref="C212:BE212"/>
    <mergeCell ref="C213:BE213"/>
    <mergeCell ref="C214:BE214"/>
    <mergeCell ref="C259:D259"/>
    <mergeCell ref="C258:D258"/>
    <mergeCell ref="C218:BE218"/>
    <mergeCell ref="C251:U251"/>
    <mergeCell ref="V251:BE251"/>
    <mergeCell ref="V249:BE249"/>
    <mergeCell ref="C249:U249"/>
    <mergeCell ref="V243:BE243"/>
    <mergeCell ref="V244:BE244"/>
    <mergeCell ref="C250:U250"/>
    <mergeCell ref="V250:BE250"/>
    <mergeCell ref="C243:E244"/>
    <mergeCell ref="F243:U243"/>
    <mergeCell ref="F244:U244"/>
    <mergeCell ref="F245:U245"/>
    <mergeCell ref="F247:U247"/>
    <mergeCell ref="F248:U248"/>
    <mergeCell ref="C245:E246"/>
    <mergeCell ref="E232:BE232"/>
    <mergeCell ref="C233:BE233"/>
    <mergeCell ref="C234:BE234"/>
    <mergeCell ref="E235:BE235"/>
    <mergeCell ref="C236:BE236"/>
    <mergeCell ref="E237:BE237"/>
    <mergeCell ref="T117:BE117"/>
    <mergeCell ref="D99:L99"/>
    <mergeCell ref="M99:AB99"/>
    <mergeCell ref="AC99:AI99"/>
    <mergeCell ref="AJ99:AP99"/>
    <mergeCell ref="AQ99:AW99"/>
    <mergeCell ref="C121:BE121"/>
    <mergeCell ref="AD130:BE130"/>
    <mergeCell ref="AD129:BE129"/>
    <mergeCell ref="C123:AC123"/>
    <mergeCell ref="AD123:BE123"/>
    <mergeCell ref="C124:AC124"/>
    <mergeCell ref="AD124:BE124"/>
    <mergeCell ref="C126:AC126"/>
    <mergeCell ref="AD126:BE126"/>
    <mergeCell ref="C127:AC127"/>
    <mergeCell ref="AD127:BE127"/>
    <mergeCell ref="AX99:BD99"/>
    <mergeCell ref="AX100:BD100"/>
    <mergeCell ref="D100:L100"/>
    <mergeCell ref="C105:S105"/>
    <mergeCell ref="T105:BE105"/>
    <mergeCell ref="C107:AK107"/>
    <mergeCell ref="AL107:BE107"/>
    <mergeCell ref="C201:AC201"/>
    <mergeCell ref="AD201:BE201"/>
    <mergeCell ref="C216:BE216"/>
    <mergeCell ref="C204:BE204"/>
    <mergeCell ref="C193:BE193"/>
    <mergeCell ref="C194:BE194"/>
    <mergeCell ref="C185:BE185"/>
    <mergeCell ref="AN156:AS157"/>
    <mergeCell ref="AT156:BE156"/>
    <mergeCell ref="C159:AA159"/>
    <mergeCell ref="AB159:AM159"/>
    <mergeCell ref="AN159:AS159"/>
    <mergeCell ref="AT159:BE159"/>
    <mergeCell ref="C161:AA161"/>
    <mergeCell ref="AB161:AM161"/>
    <mergeCell ref="AN161:AS161"/>
    <mergeCell ref="AT161:BE161"/>
    <mergeCell ref="AT181:BE181"/>
    <mergeCell ref="AH182:AS182"/>
    <mergeCell ref="C186:BE186"/>
    <mergeCell ref="C190:BE190"/>
    <mergeCell ref="C191:BE191"/>
    <mergeCell ref="C195:BE195"/>
    <mergeCell ref="AB153:AG153"/>
    <mergeCell ref="AH153:AS153"/>
    <mergeCell ref="AT153:BE153"/>
    <mergeCell ref="AH154:AM154"/>
    <mergeCell ref="AT154:BE154"/>
    <mergeCell ref="C189:BE189"/>
    <mergeCell ref="C187:BE187"/>
    <mergeCell ref="C192:BE192"/>
    <mergeCell ref="AH171:AS171"/>
    <mergeCell ref="AT171:BE171"/>
    <mergeCell ref="AH172:AS173"/>
    <mergeCell ref="AT172:BE173"/>
    <mergeCell ref="D173:AG173"/>
    <mergeCell ref="AH174:AS175"/>
    <mergeCell ref="AT174:BE175"/>
    <mergeCell ref="D175:AG175"/>
    <mergeCell ref="AH176:AS177"/>
    <mergeCell ref="AT176:BE177"/>
    <mergeCell ref="AH181:AS181"/>
    <mergeCell ref="D177:AG177"/>
    <mergeCell ref="C178:AG178"/>
    <mergeCell ref="AH178:AS178"/>
    <mergeCell ref="AT167:BE167"/>
    <mergeCell ref="D97:L97"/>
    <mergeCell ref="M97:AB97"/>
    <mergeCell ref="AC97:AI97"/>
    <mergeCell ref="AJ97:AP97"/>
    <mergeCell ref="AQ97:AW97"/>
    <mergeCell ref="AX97:BD97"/>
    <mergeCell ref="M98:AB98"/>
    <mergeCell ref="AC98:AI98"/>
    <mergeCell ref="AJ98:AP98"/>
    <mergeCell ref="AQ98:AW98"/>
    <mergeCell ref="AX98:BD98"/>
    <mergeCell ref="D98:L98"/>
    <mergeCell ref="AC77:AI77"/>
    <mergeCell ref="AJ77:AP77"/>
    <mergeCell ref="AQ77:AW77"/>
    <mergeCell ref="AX77:BD77"/>
    <mergeCell ref="AQ87:AW87"/>
    <mergeCell ref="AX87:BD87"/>
    <mergeCell ref="AC81:AI81"/>
    <mergeCell ref="AJ81:AP81"/>
    <mergeCell ref="AQ81:AW81"/>
    <mergeCell ref="AX81:BD81"/>
    <mergeCell ref="AJ78:AP78"/>
    <mergeCell ref="AQ78:AW78"/>
    <mergeCell ref="AX78:BD78"/>
    <mergeCell ref="D79:BD79"/>
    <mergeCell ref="D80:L80"/>
    <mergeCell ref="M80:AB80"/>
    <mergeCell ref="AC80:AI80"/>
    <mergeCell ref="AJ80:AP80"/>
    <mergeCell ref="AQ80:AW80"/>
    <mergeCell ref="AX80:BD80"/>
    <mergeCell ref="AC78:AI78"/>
    <mergeCell ref="D78:L78"/>
    <mergeCell ref="M78:R78"/>
    <mergeCell ref="S78:AB78"/>
    <mergeCell ref="K50:BE50"/>
    <mergeCell ref="F50:J50"/>
    <mergeCell ref="C60:BE60"/>
    <mergeCell ref="C61:S61"/>
    <mergeCell ref="T61:BE61"/>
    <mergeCell ref="C62:S62"/>
    <mergeCell ref="T62:BE62"/>
    <mergeCell ref="F56:J56"/>
    <mergeCell ref="K56:AE56"/>
    <mergeCell ref="AF56:AJ56"/>
    <mergeCell ref="AK56:BE56"/>
    <mergeCell ref="F57:J57"/>
    <mergeCell ref="K57:AE57"/>
    <mergeCell ref="AF57:AJ57"/>
    <mergeCell ref="H45:AD45"/>
    <mergeCell ref="AE45:AI45"/>
    <mergeCell ref="AJ45:BE45"/>
    <mergeCell ref="C46:G46"/>
    <mergeCell ref="H46:AD46"/>
    <mergeCell ref="AE46:AI46"/>
    <mergeCell ref="AJ46:BE46"/>
    <mergeCell ref="M72:R72"/>
    <mergeCell ref="S72:AB72"/>
    <mergeCell ref="AC72:AI72"/>
    <mergeCell ref="AJ72:AP72"/>
    <mergeCell ref="AQ72:AW72"/>
    <mergeCell ref="AX72:BD72"/>
    <mergeCell ref="AF52:AJ52"/>
    <mergeCell ref="AK52:BE52"/>
    <mergeCell ref="F53:J53"/>
    <mergeCell ref="K53:AE53"/>
    <mergeCell ref="AF53:AJ53"/>
    <mergeCell ref="AK53:BE53"/>
    <mergeCell ref="C63:S63"/>
    <mergeCell ref="T63:BE63"/>
    <mergeCell ref="AK57:BE57"/>
    <mergeCell ref="F58:J58"/>
    <mergeCell ref="C45:G45"/>
    <mergeCell ref="C47:BE47"/>
    <mergeCell ref="C67:BE67"/>
    <mergeCell ref="D68:AM68"/>
    <mergeCell ref="AN68:BD68"/>
    <mergeCell ref="M74:R74"/>
    <mergeCell ref="S74:AB74"/>
    <mergeCell ref="AC74:AI74"/>
    <mergeCell ref="AJ74:AP74"/>
    <mergeCell ref="AQ74:AW74"/>
    <mergeCell ref="AX74:BD74"/>
    <mergeCell ref="K58:BE58"/>
    <mergeCell ref="F54:J54"/>
    <mergeCell ref="K54:BE54"/>
    <mergeCell ref="F48:J48"/>
    <mergeCell ref="F49:J49"/>
    <mergeCell ref="K48:AE48"/>
    <mergeCell ref="C65:BE65"/>
    <mergeCell ref="K49:AE49"/>
    <mergeCell ref="AF48:AJ48"/>
    <mergeCell ref="AU64:BE64"/>
    <mergeCell ref="AC73:AI73"/>
    <mergeCell ref="AJ73:AP73"/>
    <mergeCell ref="AQ73:AW73"/>
    <mergeCell ref="AX73:BD73"/>
    <mergeCell ref="C44:BE44"/>
    <mergeCell ref="C36:V36"/>
    <mergeCell ref="W36:BE36"/>
    <mergeCell ref="C42:G42"/>
    <mergeCell ref="H42:AD42"/>
    <mergeCell ref="AE42:AI42"/>
    <mergeCell ref="AJ42:BE42"/>
    <mergeCell ref="C37:V37"/>
    <mergeCell ref="W37:BE37"/>
    <mergeCell ref="C43:G43"/>
    <mergeCell ref="H43:AD43"/>
    <mergeCell ref="AE43:AI43"/>
    <mergeCell ref="C38:J38"/>
    <mergeCell ref="K38:BE38"/>
    <mergeCell ref="C39:J39"/>
    <mergeCell ref="K39:BE39"/>
    <mergeCell ref="C40:J40"/>
    <mergeCell ref="K40:BE40"/>
    <mergeCell ref="W34:BE34"/>
    <mergeCell ref="W32:BE32"/>
    <mergeCell ref="W31:BE31"/>
    <mergeCell ref="W35:BE35"/>
    <mergeCell ref="C18:BE18"/>
    <mergeCell ref="C19:BE19"/>
    <mergeCell ref="C24:AT24"/>
    <mergeCell ref="AU24:BE24"/>
    <mergeCell ref="C33:V33"/>
    <mergeCell ref="W33:BE33"/>
    <mergeCell ref="C20:BE20"/>
    <mergeCell ref="E21:BE21"/>
    <mergeCell ref="C22:D22"/>
    <mergeCell ref="C104:S104"/>
    <mergeCell ref="T104:BE104"/>
    <mergeCell ref="C69:BE69"/>
    <mergeCell ref="D70:BD70"/>
    <mergeCell ref="D71:L71"/>
    <mergeCell ref="M71:R71"/>
    <mergeCell ref="S71:AB71"/>
    <mergeCell ref="AC71:AI71"/>
    <mergeCell ref="AJ71:AP71"/>
    <mergeCell ref="AQ71:AW71"/>
    <mergeCell ref="AX71:BD71"/>
    <mergeCell ref="D72:L72"/>
    <mergeCell ref="AC95:AI95"/>
    <mergeCell ref="AJ95:AP95"/>
    <mergeCell ref="AQ95:AW95"/>
    <mergeCell ref="AX95:BD95"/>
    <mergeCell ref="M76:R76"/>
    <mergeCell ref="S76:AB76"/>
    <mergeCell ref="AC76:AI76"/>
    <mergeCell ref="AJ76:AP76"/>
    <mergeCell ref="AQ76:AW76"/>
    <mergeCell ref="AX76:BD76"/>
    <mergeCell ref="M77:R77"/>
    <mergeCell ref="S77:AB77"/>
    <mergeCell ref="AJ94:AP94"/>
    <mergeCell ref="AQ94:AW94"/>
    <mergeCell ref="AX94:BD94"/>
    <mergeCell ref="D95:L95"/>
    <mergeCell ref="M95:AB95"/>
    <mergeCell ref="AJ96:AP96"/>
    <mergeCell ref="AQ96:AW96"/>
    <mergeCell ref="B5:BF5"/>
    <mergeCell ref="B11:BF11"/>
    <mergeCell ref="C27:BE27"/>
    <mergeCell ref="W15:AH15"/>
    <mergeCell ref="B7:BF7"/>
    <mergeCell ref="B6:BF6"/>
    <mergeCell ref="B9:BF9"/>
    <mergeCell ref="B10:BF10"/>
    <mergeCell ref="C13:BE13"/>
    <mergeCell ref="C26:BE26"/>
    <mergeCell ref="Z29:BE29"/>
    <mergeCell ref="C29:Y29"/>
    <mergeCell ref="AI15:BE15"/>
    <mergeCell ref="C35:V35"/>
    <mergeCell ref="C34:V34"/>
    <mergeCell ref="C32:V32"/>
    <mergeCell ref="C31:V31"/>
    <mergeCell ref="AC84:AI84"/>
    <mergeCell ref="AJ84:AP84"/>
    <mergeCell ref="AQ84:AW84"/>
    <mergeCell ref="AX84:BD84"/>
    <mergeCell ref="C109:AK109"/>
    <mergeCell ref="AL109:BE109"/>
    <mergeCell ref="M100:AB100"/>
    <mergeCell ref="AC100:AI100"/>
    <mergeCell ref="AJ100:AP100"/>
    <mergeCell ref="AQ100:AW100"/>
    <mergeCell ref="D86:L86"/>
    <mergeCell ref="M86:AB86"/>
    <mergeCell ref="AC86:AI86"/>
    <mergeCell ref="AJ86:AP86"/>
    <mergeCell ref="AQ86:AW86"/>
    <mergeCell ref="AX86:BD86"/>
    <mergeCell ref="D87:L87"/>
    <mergeCell ref="M87:AB87"/>
    <mergeCell ref="AC87:AI87"/>
    <mergeCell ref="AJ87:AP87"/>
    <mergeCell ref="AC96:AI96"/>
    <mergeCell ref="AX96:BD96"/>
    <mergeCell ref="D84:L84"/>
    <mergeCell ref="AC94:AI94"/>
    <mergeCell ref="C263:D263"/>
    <mergeCell ref="C240:D240"/>
    <mergeCell ref="E240:BE240"/>
    <mergeCell ref="C241:D241"/>
    <mergeCell ref="E241:BE241"/>
    <mergeCell ref="E220:BE220"/>
    <mergeCell ref="E222:BE222"/>
    <mergeCell ref="Q224:BE224"/>
    <mergeCell ref="C224:P224"/>
    <mergeCell ref="C225:P225"/>
    <mergeCell ref="C226:P226"/>
    <mergeCell ref="Q225:BE225"/>
    <mergeCell ref="Q226:BE226"/>
    <mergeCell ref="C247:E248"/>
    <mergeCell ref="V245:BE245"/>
    <mergeCell ref="V246:BE246"/>
    <mergeCell ref="F246:U246"/>
    <mergeCell ref="V247:BE247"/>
    <mergeCell ref="V248:BE248"/>
    <mergeCell ref="C261:D261"/>
    <mergeCell ref="C260:D260"/>
    <mergeCell ref="C262:D262"/>
    <mergeCell ref="C239:AJ239"/>
    <mergeCell ref="AK239:BE239"/>
    <mergeCell ref="C111:BE111"/>
    <mergeCell ref="C117:S117"/>
    <mergeCell ref="C113:S113"/>
    <mergeCell ref="T113:BE113"/>
    <mergeCell ref="C112:S112"/>
    <mergeCell ref="T112:BE112"/>
    <mergeCell ref="C114:S114"/>
    <mergeCell ref="AD140:AQ140"/>
    <mergeCell ref="AR140:BE140"/>
    <mergeCell ref="C118:S118"/>
    <mergeCell ref="T118:BE118"/>
    <mergeCell ref="AR139:BE139"/>
    <mergeCell ref="C140:AC140"/>
    <mergeCell ref="C125:BE125"/>
    <mergeCell ref="C130:AC130"/>
    <mergeCell ref="C120:BE120"/>
    <mergeCell ref="C115:G115"/>
    <mergeCell ref="H115:AD115"/>
    <mergeCell ref="AE115:AI115"/>
    <mergeCell ref="C138:AC138"/>
    <mergeCell ref="AD138:AQ138"/>
    <mergeCell ref="AR138:BE138"/>
    <mergeCell ref="C139:AC139"/>
    <mergeCell ref="AD139:AQ139"/>
    <mergeCell ref="C108:AK108"/>
    <mergeCell ref="AL108:BE108"/>
    <mergeCell ref="M82:AB82"/>
    <mergeCell ref="AC82:AI82"/>
    <mergeCell ref="AJ82:AP82"/>
    <mergeCell ref="AQ82:AW82"/>
    <mergeCell ref="AX82:BD82"/>
    <mergeCell ref="D83:L83"/>
    <mergeCell ref="M83:AB83"/>
    <mergeCell ref="AC83:AI83"/>
    <mergeCell ref="AJ83:AP83"/>
    <mergeCell ref="AQ83:AW83"/>
    <mergeCell ref="AX83:BD83"/>
    <mergeCell ref="C90:BE90"/>
    <mergeCell ref="D91:AM91"/>
    <mergeCell ref="AN91:BD91"/>
    <mergeCell ref="C92:BE92"/>
    <mergeCell ref="D93:BD93"/>
    <mergeCell ref="D94:L94"/>
    <mergeCell ref="M94:AB94"/>
    <mergeCell ref="D96:L96"/>
    <mergeCell ref="M96:AB96"/>
    <mergeCell ref="D82:L82"/>
    <mergeCell ref="M84:AB84"/>
    <mergeCell ref="AJ115:BE115"/>
    <mergeCell ref="C116:G116"/>
    <mergeCell ref="H116:AD116"/>
    <mergeCell ref="AE116:AI116"/>
    <mergeCell ref="AJ116:BE116"/>
    <mergeCell ref="AJ43:BE43"/>
    <mergeCell ref="F51:S51"/>
    <mergeCell ref="T51:BE51"/>
    <mergeCell ref="C48:E51"/>
    <mergeCell ref="F55:S55"/>
    <mergeCell ref="D85:L85"/>
    <mergeCell ref="M85:AB85"/>
    <mergeCell ref="AC85:AI85"/>
    <mergeCell ref="AJ85:AP85"/>
    <mergeCell ref="T55:BE55"/>
    <mergeCell ref="F59:S59"/>
    <mergeCell ref="T59:BE59"/>
    <mergeCell ref="C56:E59"/>
    <mergeCell ref="C52:E55"/>
    <mergeCell ref="AQ85:AW85"/>
    <mergeCell ref="AX85:BD85"/>
    <mergeCell ref="AQ75:AW75"/>
    <mergeCell ref="D81:L81"/>
    <mergeCell ref="M81:AB81"/>
    <mergeCell ref="C64:AT64"/>
    <mergeCell ref="AX75:BD75"/>
    <mergeCell ref="D73:L73"/>
    <mergeCell ref="M73:R73"/>
    <mergeCell ref="S73:AB73"/>
    <mergeCell ref="D74:L74"/>
    <mergeCell ref="D75:L75"/>
    <mergeCell ref="M75:R75"/>
    <mergeCell ref="S75:AB75"/>
    <mergeCell ref="AC75:AI75"/>
    <mergeCell ref="AJ75:AP75"/>
    <mergeCell ref="D76:L76"/>
    <mergeCell ref="D77:L77"/>
    <mergeCell ref="BS156:BX156"/>
    <mergeCell ref="BY156:CJ156"/>
    <mergeCell ref="AT157:BE157"/>
    <mergeCell ref="BS157:BX157"/>
    <mergeCell ref="BY157:CJ157"/>
    <mergeCell ref="C158:AA158"/>
    <mergeCell ref="AB158:AM158"/>
    <mergeCell ref="AN158:AS158"/>
    <mergeCell ref="BS158:BX158"/>
    <mergeCell ref="BY158:CJ158"/>
    <mergeCell ref="C129:AC129"/>
    <mergeCell ref="AB146:AG146"/>
    <mergeCell ref="AH146:AS146"/>
    <mergeCell ref="AT146:BE146"/>
    <mergeCell ref="C147:AA147"/>
    <mergeCell ref="AB147:AG147"/>
    <mergeCell ref="AH147:AS147"/>
    <mergeCell ref="AT147:BE147"/>
    <mergeCell ref="C148:AA148"/>
    <mergeCell ref="AB148:AG148"/>
    <mergeCell ref="AH148:AS148"/>
    <mergeCell ref="AT148:BE148"/>
    <mergeCell ref="BS161:BX161"/>
    <mergeCell ref="BY161:CJ161"/>
    <mergeCell ref="C162:AA162"/>
    <mergeCell ref="AB162:AM162"/>
    <mergeCell ref="AN162:AS162"/>
    <mergeCell ref="AT162:BE162"/>
    <mergeCell ref="I163:AS163"/>
    <mergeCell ref="AT163:BE163"/>
    <mergeCell ref="AH165:AM165"/>
    <mergeCell ref="AT165:BE165"/>
    <mergeCell ref="BS159:BX159"/>
    <mergeCell ref="BY159:CJ159"/>
    <mergeCell ref="AT158:BE158"/>
    <mergeCell ref="C160:AA160"/>
    <mergeCell ref="AB160:AM160"/>
    <mergeCell ref="AN160:AS160"/>
    <mergeCell ref="AT160:BE160"/>
    <mergeCell ref="BS160:BX160"/>
    <mergeCell ref="BY160:CJ160"/>
    <mergeCell ref="BH168:BJ182"/>
    <mergeCell ref="C169:AG169"/>
    <mergeCell ref="AH169:AS169"/>
    <mergeCell ref="AT169:BE169"/>
    <mergeCell ref="C170:AG170"/>
    <mergeCell ref="AH170:AS170"/>
    <mergeCell ref="AT170:BE170"/>
    <mergeCell ref="C23:D23"/>
    <mergeCell ref="C265:D265"/>
    <mergeCell ref="C157:AA157"/>
    <mergeCell ref="C156:AA156"/>
    <mergeCell ref="C188:BE188"/>
    <mergeCell ref="AT182:BE182"/>
    <mergeCell ref="C168:AG168"/>
    <mergeCell ref="AH168:AS168"/>
    <mergeCell ref="AT168:BE168"/>
    <mergeCell ref="C149:AA149"/>
    <mergeCell ref="AB149:AG149"/>
    <mergeCell ref="AH149:AS149"/>
    <mergeCell ref="AT149:BE149"/>
    <mergeCell ref="C150:AA150"/>
    <mergeCell ref="AB150:AG150"/>
    <mergeCell ref="AH150:AS150"/>
    <mergeCell ref="C146:AA146"/>
    <mergeCell ref="E257:AV257"/>
    <mergeCell ref="E256:AV256"/>
    <mergeCell ref="E255:AV255"/>
    <mergeCell ref="C266:D266"/>
    <mergeCell ref="C267:D267"/>
    <mergeCell ref="B8:BF8"/>
    <mergeCell ref="C257:D257"/>
    <mergeCell ref="C255:D255"/>
    <mergeCell ref="C256:D256"/>
    <mergeCell ref="C254:BF254"/>
    <mergeCell ref="C264:D264"/>
    <mergeCell ref="AT178:BE178"/>
    <mergeCell ref="C179:AG179"/>
    <mergeCell ref="AH179:AS179"/>
    <mergeCell ref="AT179:BE179"/>
    <mergeCell ref="C180:AG182"/>
    <mergeCell ref="AH180:AS180"/>
    <mergeCell ref="AT180:BE180"/>
    <mergeCell ref="E23:BE23"/>
    <mergeCell ref="E22:BE22"/>
    <mergeCell ref="C21:D21"/>
    <mergeCell ref="C119:BE119"/>
    <mergeCell ref="C171:AG171"/>
    <mergeCell ref="C167:AG167"/>
    <mergeCell ref="C131:U131"/>
    <mergeCell ref="V131:BE131"/>
    <mergeCell ref="AD135:BE135"/>
    <mergeCell ref="C135:AC135"/>
    <mergeCell ref="AD134:BE134"/>
    <mergeCell ref="AD133:BE133"/>
    <mergeCell ref="C133:AC133"/>
    <mergeCell ref="C134:AC134"/>
    <mergeCell ref="AW255:BE255"/>
    <mergeCell ref="AH167:AS167"/>
    <mergeCell ref="C205:BE209"/>
    <mergeCell ref="C151:AA151"/>
    <mergeCell ref="AB151:AG151"/>
    <mergeCell ref="AH151:AS151"/>
    <mergeCell ref="AT151:BE151"/>
    <mergeCell ref="C152:AA152"/>
    <mergeCell ref="AB152:AG152"/>
    <mergeCell ref="AH152:AS152"/>
    <mergeCell ref="AT152:BE152"/>
    <mergeCell ref="C141:BE141"/>
    <mergeCell ref="AT150:BE150"/>
    <mergeCell ref="C144:BE144"/>
    <mergeCell ref="AB145:BE145"/>
    <mergeCell ref="C153:AA153"/>
    <mergeCell ref="AW265:BE265"/>
    <mergeCell ref="AW266:BE266"/>
    <mergeCell ref="AW267:BE267"/>
    <mergeCell ref="AB156:AM156"/>
    <mergeCell ref="AB157:AM157"/>
    <mergeCell ref="AW256:BE256"/>
    <mergeCell ref="AW257:BE257"/>
    <mergeCell ref="AW258:BE258"/>
    <mergeCell ref="AW259:BE259"/>
    <mergeCell ref="AW260:BE260"/>
    <mergeCell ref="AW261:BE261"/>
    <mergeCell ref="AW262:BE262"/>
    <mergeCell ref="AW263:BE263"/>
    <mergeCell ref="AW264:BE264"/>
    <mergeCell ref="E262:AV262"/>
    <mergeCell ref="E263:AV263"/>
    <mergeCell ref="E264:AV264"/>
    <mergeCell ref="E265:AV265"/>
    <mergeCell ref="E266:AV266"/>
    <mergeCell ref="E267:AV267"/>
    <mergeCell ref="E261:AV261"/>
    <mergeCell ref="E260:AV260"/>
    <mergeCell ref="E259:AV259"/>
    <mergeCell ref="E258:AV258"/>
  </mergeCells>
  <conditionalFormatting sqref="V244:BE244">
    <cfRule type="containsText" dxfId="61" priority="52" operator="containsText" text="CHYBA! Doplňte fukci v kapitole ''1. IDENTIFIKACE  ŽADATELE''">
      <formula>NOT(ISERROR(SEARCH("CHYBA! Doplňte fukci v kapitole ''1. IDENTIFIKACE  ŽADATELE''",V244)))</formula>
    </cfRule>
  </conditionalFormatting>
  <conditionalFormatting sqref="V246:BE246">
    <cfRule type="containsText" dxfId="60" priority="51" operator="containsText" text="CHYBA! Doplňte fukci v kapitole ''1. IDENTIFIKACE  ŽADATELE''">
      <formula>NOT(ISERROR(SEARCH("CHYBA! Doplňte fukci v kapitole ''1. IDENTIFIKACE  ŽADATELE''",V246)))</formula>
    </cfRule>
  </conditionalFormatting>
  <conditionalFormatting sqref="V248:BE248">
    <cfRule type="containsText" dxfId="59" priority="50" operator="containsText" text="CHYBA! Doplňte fukci v kapitole ''1. IDENTIFIKACE  ŽADATELE''">
      <formula>NOT(ISERROR(SEARCH("CHYBA! Doplňte fukci v kapitole ''1. IDENTIFIKACE  ŽADATELE''",V248)))</formula>
    </cfRule>
  </conditionalFormatting>
  <conditionalFormatting sqref="Q226:BE226">
    <cfRule type="cellIs" dxfId="58" priority="47" operator="equal">
      <formula>"Doplňte Datum narození v kapitole 1. Identifikace žadatele"</formula>
    </cfRule>
  </conditionalFormatting>
  <conditionalFormatting sqref="Q225:BE225">
    <cfRule type="cellIs" dxfId="57" priority="46" operator="equal">
      <formula>"Doplňte Adresu trvalého bydliště v kapitole 1. Identifikace žadatele"</formula>
    </cfRule>
  </conditionalFormatting>
  <conditionalFormatting sqref="Q224:BE224">
    <cfRule type="cellIs" dxfId="56" priority="45" operator="equal">
      <formula>"Doplňte Jméno a příjmení v kapitole 1. Identifikace žadatele"</formula>
    </cfRule>
  </conditionalFormatting>
  <conditionalFormatting sqref="AT168:BE168">
    <cfRule type="containsText" dxfId="55" priority="21" operator="containsText" text="vygeneruje">
      <formula>NOT(ISERROR(SEARCH("vygeneruje",AT168)))</formula>
    </cfRule>
    <cfRule type="cellIs" dxfId="54" priority="38" operator="equal">
      <formula>"Nemůže být &gt; 50%!!!"</formula>
    </cfRule>
    <cfRule type="containsText" dxfId="53" priority="39" operator="containsText" text="Nemůže být &gt; 70%!!!">
      <formula>NOT(ISERROR(SEARCH("Nemůže být &gt; 70%!!!",AT168)))</formula>
    </cfRule>
  </conditionalFormatting>
  <conditionalFormatting sqref="V243:BE243">
    <cfRule type="cellIs" dxfId="52" priority="37" operator="equal">
      <formula>"vyberte ze seznamu"</formula>
    </cfRule>
  </conditionalFormatting>
  <conditionalFormatting sqref="V245:AQ245 AS245:BE245">
    <cfRule type="expression" dxfId="51" priority="35">
      <formula>AND(AK52=0,K53=0)</formula>
    </cfRule>
    <cfRule type="cellIs" dxfId="50" priority="36" operator="equal">
      <formula>"vyberte ze seznamu"</formula>
    </cfRule>
  </conditionalFormatting>
  <conditionalFormatting sqref="AB145:BE145">
    <cfRule type="containsText" dxfId="49" priority="34" operator="containsText" text="vyberte">
      <formula>NOT(ISERROR(SEARCH("vyberte",AB145)))</formula>
    </cfRule>
  </conditionalFormatting>
  <conditionalFormatting sqref="W34:BE34">
    <cfRule type="containsText" dxfId="48" priority="33" operator="containsText" text="vygeneruje">
      <formula>NOT(ISERROR(SEARCH("vygeneruje",W34)))</formula>
    </cfRule>
  </conditionalFormatting>
  <conditionalFormatting sqref="K38:BE38">
    <cfRule type="containsText" dxfId="47" priority="32" operator="containsText" text="vygeneruje">
      <formula>NOT(ISERROR(SEARCH("vygeneruje",K38)))</formula>
    </cfRule>
  </conditionalFormatting>
  <conditionalFormatting sqref="K39:BE39">
    <cfRule type="containsText" dxfId="46" priority="31" operator="containsText" text="vygeneruje">
      <formula>NOT(ISERROR(SEARCH("vygeneruje",K39)))</formula>
    </cfRule>
  </conditionalFormatting>
  <conditionalFormatting sqref="K40:BE40">
    <cfRule type="containsText" dxfId="45" priority="30" operator="containsText" text="vygeneruje">
      <formula>NOT(ISERROR(SEARCH("vygeneruje",K40)))</formula>
    </cfRule>
  </conditionalFormatting>
  <conditionalFormatting sqref="Z29:BE29">
    <cfRule type="containsText" dxfId="44" priority="29" operator="containsText" text="automaticky">
      <formula>NOT(ISERROR(SEARCH("automaticky",Z29)))</formula>
    </cfRule>
  </conditionalFormatting>
  <conditionalFormatting sqref="AU24:BE24">
    <cfRule type="containsText" dxfId="43" priority="28" operator="containsText" text="vygeneruje">
      <formula>NOT(ISERROR(SEARCH("vygeneruje",AU24)))</formula>
    </cfRule>
  </conditionalFormatting>
  <conditionalFormatting sqref="K48:AE48">
    <cfRule type="containsText" dxfId="42" priority="27" operator="containsText" text="vygeneruje">
      <formula>NOT(ISERROR(SEARCH("vygeneruje",K48)))</formula>
    </cfRule>
  </conditionalFormatting>
  <conditionalFormatting sqref="AK48:BE48">
    <cfRule type="containsText" dxfId="41" priority="26" operator="containsText" text="vygeneruje">
      <formula>NOT(ISERROR(SEARCH("vygeneruje",AK48)))</formula>
    </cfRule>
  </conditionalFormatting>
  <conditionalFormatting sqref="AK49:BE49">
    <cfRule type="containsText" dxfId="40" priority="25" operator="containsText" text="vygeneruje">
      <formula>NOT(ISERROR(SEARCH("vygeneruje",AK49)))</formula>
    </cfRule>
  </conditionalFormatting>
  <conditionalFormatting sqref="K49:AE49">
    <cfRule type="containsText" dxfId="39" priority="24" operator="containsText" text="vygeneruje">
      <formula>NOT(ISERROR(SEARCH("vygeneruje",K49)))</formula>
    </cfRule>
  </conditionalFormatting>
  <conditionalFormatting sqref="K50:BE50">
    <cfRule type="containsText" dxfId="38" priority="23" operator="containsText" text="vygeneruje">
      <formula>NOT(ISERROR(SEARCH("vygeneruje",K50)))</formula>
    </cfRule>
  </conditionalFormatting>
  <conditionalFormatting sqref="T51:BE51">
    <cfRule type="containsText" dxfId="37" priority="22" operator="containsText" text="vygeneruje">
      <formula>NOT(ISERROR(SEARCH("vygeneruje",T51)))</formula>
    </cfRule>
  </conditionalFormatting>
  <conditionalFormatting sqref="AT169:BE169">
    <cfRule type="containsText" dxfId="36" priority="20" operator="containsText" text="vygeneruje">
      <formula>NOT(ISERROR(SEARCH("vygeneruje",AT169)))</formula>
    </cfRule>
  </conditionalFormatting>
  <conditionalFormatting sqref="AH169:AS169">
    <cfRule type="containsText" dxfId="35" priority="19" operator="containsText" text="vygeneruje">
      <formula>NOT(ISERROR(SEARCH("vygeneruje",AH169)))</formula>
    </cfRule>
  </conditionalFormatting>
  <conditionalFormatting sqref="AT172:BE173">
    <cfRule type="containsText" dxfId="34" priority="18" operator="containsText" text="vygeneruje">
      <formula>NOT(ISERROR(SEARCH("vygeneruje",AT172)))</formula>
    </cfRule>
  </conditionalFormatting>
  <conditionalFormatting sqref="AH178:AS178">
    <cfRule type="containsText" dxfId="33" priority="17" operator="containsText" text="vygeneruje">
      <formula>NOT(ISERROR(SEARCH("vygeneruje",AH178)))</formula>
    </cfRule>
  </conditionalFormatting>
  <conditionalFormatting sqref="AT178:BE178">
    <cfRule type="containsText" dxfId="32" priority="16" operator="containsText" text="vygeneruje">
      <formula>NOT(ISERROR(SEARCH("vygeneruje",AT178)))</formula>
    </cfRule>
  </conditionalFormatting>
  <conditionalFormatting sqref="AT179:BE179">
    <cfRule type="containsText" dxfId="31" priority="15" operator="containsText" text="vygeneruje">
      <formula>NOT(ISERROR(SEARCH("vygeneruje",AT179)))</formula>
    </cfRule>
  </conditionalFormatting>
  <conditionalFormatting sqref="AH181:AS181">
    <cfRule type="containsText" dxfId="30" priority="14" operator="containsText" text="vygeneruje">
      <formula>NOT(ISERROR(SEARCH("vygeneruje",AH181)))</formula>
    </cfRule>
  </conditionalFormatting>
  <conditionalFormatting sqref="AT181:BE181">
    <cfRule type="containsText" dxfId="29" priority="13" operator="containsText" text="vygeneruje">
      <formula>NOT(ISERROR(SEARCH("vygeneruje",AT181)))</formula>
    </cfRule>
  </conditionalFormatting>
  <conditionalFormatting sqref="C197:BE197">
    <cfRule type="containsText" dxfId="28" priority="12" operator="containsText" text="vyberte">
      <formula>NOT(ISERROR(SEARCH("vyberte",C197)))</formula>
    </cfRule>
  </conditionalFormatting>
  <conditionalFormatting sqref="C158:AA158">
    <cfRule type="containsText" dxfId="27" priority="9" operator="containsText" text="vyberte">
      <formula>NOT(ISERROR(SEARCH("vyberte",C158)))</formula>
    </cfRule>
  </conditionalFormatting>
  <conditionalFormatting sqref="C159:AA159">
    <cfRule type="containsText" dxfId="26" priority="8" operator="containsText" text="vyberte">
      <formula>NOT(ISERROR(SEARCH("vyberte",C159)))</formula>
    </cfRule>
  </conditionalFormatting>
  <conditionalFormatting sqref="AI15:BE15">
    <cfRule type="expression" dxfId="25" priority="7">
      <formula>$AH$168&lt;&gt;0</formula>
    </cfRule>
  </conditionalFormatting>
  <conditionalFormatting sqref="W15:AH15">
    <cfRule type="expression" dxfId="24" priority="6">
      <formula>$AH$168&lt;&gt;0</formula>
    </cfRule>
  </conditionalFormatting>
  <conditionalFormatting sqref="T55:BE55">
    <cfRule type="containsText" dxfId="23" priority="5" operator="containsText" text="vyberte">
      <formula>NOT(ISERROR(SEARCH("vyberte",T55)))</formula>
    </cfRule>
  </conditionalFormatting>
  <conditionalFormatting sqref="T59:BE59">
    <cfRule type="containsText" dxfId="22" priority="4" operator="containsText" text="vyberte">
      <formula>NOT(ISERROR(SEARCH("vyberte",T59)))</formula>
    </cfRule>
  </conditionalFormatting>
  <conditionalFormatting sqref="AD133">
    <cfRule type="containsText" dxfId="21" priority="3" operator="containsText" text="automaticky">
      <formula>NOT(ISERROR(SEARCH("automaticky",AD133)))</formula>
    </cfRule>
  </conditionalFormatting>
  <conditionalFormatting sqref="AD134">
    <cfRule type="containsText" dxfId="20" priority="2" operator="containsText" text="automaticky">
      <formula>NOT(ISERROR(SEARCH("automaticky",AD134)))</formula>
    </cfRule>
  </conditionalFormatting>
  <conditionalFormatting sqref="AR245">
    <cfRule type="expression" dxfId="19" priority="55">
      <formula>AND(BG53=0,AG53=0)</formula>
    </cfRule>
    <cfRule type="cellIs" dxfId="18" priority="56" operator="equal">
      <formula>"vyberte ze seznamu"</formula>
    </cfRule>
  </conditionalFormatting>
  <conditionalFormatting sqref="C191:BE191">
    <cfRule type="containsText" dxfId="17" priority="1" operator="containsText" text="vyberte">
      <formula>NOT(ISERROR(SEARCH("vyberte",C191)))</formula>
    </cfRule>
  </conditionalFormatting>
  <dataValidations xWindow="942" yWindow="497" count="37">
    <dataValidation type="textLength" operator="equal" allowBlank="1" showInputMessage="1" showErrorMessage="1" error="IČ musí obsahovat přesně osm číslic." sqref="AC95:AI101 AC72:AI78 AC81:AI87 T113:BE114">
      <formula1>8</formula1>
    </dataValidation>
    <dataValidation allowBlank="1" showInputMessage="1" showErrorMessage="1" promptTitle="ÚČEL PODPORY" prompt="Uveďte stručný a výstižný popis účelu, na který bude podpora použita." sqref="C28:BE28"/>
    <dataValidation allowBlank="1" showInputMessage="1" showErrorMessage="1" promptTitle="VÝSTUPY včetně kvantifikace" prompt="Uveďte předpokládané výstupy, na které bude podpora využita, Např. Konference– kus- 1, Počet účastníků konference–kus– 20. Uvádějte očekávané hodnoty výstupů dle zkušeností žadatele či odborného odhadu   založeného na reálném předpokladu." sqref="C139:AC140"/>
    <dataValidation allowBlank="1" showInputMessage="1" showErrorMessage="1" sqref="AD134:AD135"/>
    <dataValidation type="textLength" operator="lessThanOrEqual" allowBlank="1" showErrorMessage="1" error="Překročen maximální počet znaků!" sqref="C189:BE189">
      <formula1>1008</formula1>
    </dataValidation>
    <dataValidation type="whole" operator="greaterThan" allowBlank="1" showInputMessage="1" showErrorMessage="1" sqref="T62:BE62">
      <formula1>0</formula1>
    </dataValidation>
    <dataValidation type="list" allowBlank="1" showInputMessage="1" showErrorMessage="1" prompt="Vyberte jednu z možností uvedených v rozevíracím seznamu:" sqref="AL109:BE109 AL107:BE107">
      <formula1>$BG$107:$BG$108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N68:BD68">
      <formula1>$BG$68:$BG$69</formula1>
    </dataValidation>
    <dataValidation type="list" allowBlank="1" showInputMessage="1" prompt="Vyberte jednu z možností uvedených v rozevíracím seznamu:" sqref="AL108:BE108">
      <formula1>$BG$107:$BG$108</formula1>
    </dataValidation>
    <dataValidation allowBlank="1" showInputMessage="1" showErrorMessage="1" prompt="Dle Vyhlášky MF ČR o podílu jednotlivých obcí na stanovených procentních částech celostátního hrubého výnosu DPH a daní z příjmů účinné k 1.1. příslušného kalendářního roku, na který je Program vyhlášen." sqref="AU24:BE24 AU64:BE64"/>
    <dataValidation type="list" allowBlank="1" showInputMessage="1" showErrorMessage="1" error="Vyberte ANO nebo NE z rozevíracího seznamu (klikněte na šipku vpravo)" prompt="Vyberte jednu z možností uvedených v rozevíracím seznamu:" sqref="AN91:BD91">
      <formula1>$BG$91:$BG$92</formula1>
    </dataValidation>
    <dataValidation allowBlank="1" showInputMessage="1" showErrorMessage="1" promptTitle="DATUM UKONČENÍ:" prompt="Uveďte dobu trvání projektu/akce/aktivity, v jejímž průběhu mají být uplatněny výdaje z požadované  podpory, tj. lhůta způsobilosti výdajů na požadovaný účel." sqref="Z125:BE125"/>
    <dataValidation allowBlank="1" showInputMessage="1" showErrorMessage="1" promptTitle="DOBA REALIZACE" sqref="C122:BE122"/>
    <dataValidation type="date" allowBlank="1" showInputMessage="1" showErrorMessage="1" error="Termín ukončení fyzické realizace projektu nesmí být později než 29.11.2024." promptTitle="DATUM UKONČENÍ:" prompt="Uveďte dobu trvání projektu, v jejímž průběhu mají být uplatněny výdaje z požadované  podpory, tj. lhůta způsobilosti výdajů na požadovaný účel." sqref="AD127:BE127">
      <formula1>44927</formula1>
      <formula2>45625</formula2>
    </dataValidation>
    <dataValidation type="date" allowBlank="1" showInputMessage="1" showErrorMessage="1" error="Termín zahájení fyzické realizace projektu nesmí být dříve než 1.1.2023." promptTitle="DATUM ZAHÁJENÍ:" prompt="Uveďte dobu trvání projektu, v jejímž průběhu mají být uplatněny výdaje z požadované  podpory, tj. lhůta způsobilosti výdajů na požadovaný účel." sqref="AD126:BE126">
      <formula1>44927</formula1>
      <formula2>45625</formula2>
    </dataValidation>
    <dataValidation type="list" allowBlank="1" showInputMessage="1" showErrorMessage="1" prompt="Vyberte jednu z možností uvedených v rozevíracím seznamu:" sqref="AK239:BE239">
      <formula1>$BG$239:$BH$239</formula1>
    </dataValidation>
    <dataValidation allowBlank="1" showInputMessage="1" showErrorMessage="1" prompt="Vyberte jednu z možností uvedených v rozevíracím seznamu:" sqref="W32:BE32"/>
    <dataValidation type="custom" allowBlank="1" showInputMessage="1" showErrorMessage="1" error="Výše dotace musí být v CELÝCH TISÍCÍCH a v intervalu 50 000,- až 1 000 000,- Kč!" sqref="AH168:AS168">
      <formula1>AND(AH168&gt;=50000,AH168&lt;=1000000,MOD(AH168,1000)=0)</formula1>
    </dataValidation>
    <dataValidation type="textLength" operator="lessThanOrEqual" allowBlank="1" showInputMessage="1" showErrorMessage="1" sqref="C160:AA162">
      <formula1>120</formula1>
    </dataValidation>
    <dataValidation operator="greaterThanOrEqual" allowBlank="1" showInputMessage="1" showErrorMessage="1" sqref="AT180:BE182 BY157:CJ161 AB158:AM162"/>
    <dataValidation operator="greaterThanOrEqual" allowBlank="1" showInputMessage="1" showErrorMessage="1" error="Je nutné zadat číslo." sqref="AT168:BE172 AT174:BE174 AT176:BE176 AT178:BE179"/>
    <dataValidation type="whole" operator="greaterThanOrEqual" allowBlank="1" showInputMessage="1" showErrorMessage="1" error="Počet jednotek musí být uveden v celých číslech!" sqref="AB147:AG153 BS157:BX161 AN158:AS162">
      <formula1>0</formula1>
    </dataValidation>
    <dataValidation type="decimal" operator="greaterThanOrEqual" allowBlank="1" showInputMessage="1" showErrorMessage="1" sqref="AT154:BE154 AH147:AS153 AT163:BE165">
      <formula1>0</formula1>
    </dataValidation>
    <dataValidation type="decimal" operator="greaterThanOrEqual" allowBlank="1" showInputMessage="1" showErrorMessage="1" error="Je nutné zadat číslo." sqref="AT147:BE153 AT158:BE162">
      <formula1>0</formula1>
    </dataValidation>
    <dataValidation type="list" allowBlank="1" showInputMessage="1" showErrorMessage="1" prompt="Vyberte jednu z možností uvedených v rozevíracím seznamu:" sqref="AD200:BE202">
      <formula1>$BG$200:$BG$201</formula1>
    </dataValidation>
    <dataValidation type="textLength" operator="lessThanOrEqual" allowBlank="1" showErrorMessage="1" error="Překročen maximální počet znaků!" sqref="C186:BE186">
      <formula1>208</formula1>
    </dataValidation>
    <dataValidation type="textLength" operator="lessThanOrEqual" allowBlank="1" showErrorMessage="1" error="Překročen maximální počet znaků!" sqref="C194:BE194">
      <formula1>258</formula1>
    </dataValidation>
    <dataValidation type="list" operator="lessThanOrEqual" allowBlank="1" showErrorMessage="1" error="Překročen maximální počet znaků!" sqref="C191:BE191">
      <formula1>$BG$190:$BG$193</formula1>
    </dataValidation>
    <dataValidation type="list" operator="lessThanOrEqual" allowBlank="1" showErrorMessage="1" error="Překročen maximální počet znaků!" sqref="C197:BE197">
      <formula1>$BG$196:$BJ$196</formula1>
    </dataValidation>
    <dataValidation operator="equal" allowBlank="1" showInputMessage="1" showErrorMessage="1" sqref="W35:BE35"/>
    <dataValidation type="list" allowBlank="1" showInputMessage="1" showErrorMessage="1" prompt="Vyberte jednu z možností uvedených v rozevíracím seznamu:" sqref="AB145:BE145">
      <formula1>$BG$144:$BG$146</formula1>
    </dataValidation>
    <dataValidation allowBlank="1" showInputMessage="1" showErrorMessage="1" promptTitle="Vyberte důvod zastoupení." sqref="T51:BE51"/>
    <dataValidation type="list" operator="lessThanOrEqual" allowBlank="1" showInputMessage="1" showErrorMessage="1" sqref="C158:AA159">
      <formula1>$BG$157:$BG$160</formula1>
    </dataValidation>
    <dataValidation type="list"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V247:BE247">
      <formula1>$BG$48:$BG$51</formula1>
    </dataValidation>
    <dataValidation type="list" allowBlank="1" showInputMessage="1" showErrorMessage="1" promptTitle="Vyberte důvod zastoupení." sqref="T55:BE55 T59:BE59">
      <formula1>$BG$51:$BG$53</formula1>
    </dataValidation>
    <dataValidation type="list"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V245:BE245">
      <formula1>$BG$47:$BG$50</formula1>
    </dataValidation>
    <dataValidation type="list"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V243:BE243">
      <formula1>$BG$47:$BG$50</formula1>
    </dataValidation>
  </dataValidations>
  <pageMargins left="0.23622047244094491" right="0.23622047244094491" top="0.23622047244094491" bottom="0.39370078740157483" header="0" footer="0.23622047244094491"/>
  <pageSetup paperSize="9" fitToWidth="0" fitToHeight="0" orientation="portrait" r:id="rId1"/>
  <headerFooter>
    <oddFooter>&amp;CStránka &amp;P</oddFooter>
  </headerFooter>
  <rowBreaks count="1" manualBreakCount="1">
    <brk id="18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BW87"/>
  <sheetViews>
    <sheetView showGridLines="0" view="pageBreakPreview" topLeftCell="A2" zoomScale="85" zoomScaleNormal="115" zoomScaleSheetLayoutView="85" workbookViewId="0">
      <selection activeCell="X5" sqref="X5:BF5"/>
    </sheetView>
  </sheetViews>
  <sheetFormatPr defaultColWidth="1.7109375" defaultRowHeight="14.25" x14ac:dyDescent="0.2"/>
  <cols>
    <col min="1" max="3" width="1.7109375" style="1"/>
    <col min="4" max="4" width="1.5703125" style="1" customWidth="1"/>
    <col min="5" max="59" width="1.7109375" style="1"/>
    <col min="60" max="60" width="1.7109375" style="1" customWidth="1"/>
    <col min="61" max="61" width="1.7109375" style="1"/>
    <col min="62" max="62" width="2.28515625" style="1" bestFit="1" customWidth="1"/>
    <col min="63" max="16384" width="1.7109375" style="1"/>
  </cols>
  <sheetData>
    <row r="1" spans="3:75" ht="57" hidden="1" customHeight="1" x14ac:dyDescent="0.2">
      <c r="C1" s="972" t="s">
        <v>296</v>
      </c>
      <c r="D1" s="973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  <c r="P1" s="973"/>
      <c r="Q1" s="973"/>
      <c r="R1" s="973"/>
      <c r="S1" s="973"/>
      <c r="T1" s="973"/>
      <c r="U1" s="973"/>
      <c r="V1" s="973"/>
      <c r="W1" s="973"/>
      <c r="X1" s="973"/>
      <c r="Y1" s="973"/>
      <c r="Z1" s="973"/>
      <c r="AA1" s="973"/>
      <c r="AB1" s="973"/>
      <c r="AC1" s="973"/>
      <c r="AD1" s="973"/>
      <c r="AE1" s="973"/>
      <c r="AF1" s="973"/>
      <c r="AG1" s="973"/>
      <c r="AH1" s="973"/>
      <c r="AI1" s="973"/>
      <c r="AJ1" s="973"/>
      <c r="AK1" s="973"/>
      <c r="AL1" s="973"/>
      <c r="AM1" s="973"/>
      <c r="AN1" s="973"/>
      <c r="AO1" s="973"/>
      <c r="AP1" s="973"/>
      <c r="AQ1" s="973"/>
      <c r="AR1" s="973"/>
      <c r="AS1" s="973"/>
      <c r="AT1" s="973"/>
      <c r="AU1" s="973"/>
      <c r="AV1" s="973"/>
      <c r="AW1" s="973"/>
      <c r="AX1" s="973"/>
      <c r="AY1" s="973"/>
      <c r="AZ1" s="973"/>
      <c r="BA1" s="973"/>
      <c r="BB1" s="973"/>
      <c r="BC1" s="973"/>
      <c r="BD1" s="973"/>
      <c r="BE1" s="973"/>
      <c r="BF1" s="973"/>
      <c r="BG1" s="973"/>
    </row>
    <row r="2" spans="3:75" ht="33" customHeight="1" x14ac:dyDescent="0.3">
      <c r="C2" s="974" t="s">
        <v>297</v>
      </c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  <c r="Q2" s="975"/>
      <c r="R2" s="975"/>
      <c r="S2" s="975"/>
      <c r="T2" s="975"/>
      <c r="U2" s="975"/>
      <c r="V2" s="975"/>
      <c r="W2" s="975"/>
      <c r="X2" s="975"/>
      <c r="Y2" s="975"/>
      <c r="Z2" s="975"/>
      <c r="AA2" s="975"/>
      <c r="AB2" s="975"/>
      <c r="AC2" s="975"/>
      <c r="AD2" s="975"/>
      <c r="AE2" s="975"/>
      <c r="AF2" s="975"/>
      <c r="AG2" s="975"/>
      <c r="AH2" s="975"/>
      <c r="AI2" s="975"/>
      <c r="AJ2" s="975"/>
      <c r="AK2" s="975"/>
      <c r="AL2" s="975"/>
      <c r="AM2" s="975"/>
      <c r="AN2" s="975"/>
      <c r="AO2" s="975"/>
      <c r="AP2" s="975"/>
      <c r="AQ2" s="975"/>
      <c r="AR2" s="975"/>
      <c r="AS2" s="975"/>
      <c r="AT2" s="975"/>
      <c r="AU2" s="975"/>
      <c r="AV2" s="975"/>
      <c r="AW2" s="975"/>
      <c r="AX2" s="975"/>
      <c r="AY2" s="975"/>
      <c r="AZ2" s="975"/>
      <c r="BA2" s="975"/>
      <c r="BB2" s="975"/>
      <c r="BC2" s="976"/>
      <c r="BD2" s="976"/>
      <c r="BE2" s="976"/>
      <c r="BF2" s="976"/>
      <c r="BG2" s="976"/>
      <c r="BH2" s="22"/>
      <c r="BI2" s="22"/>
    </row>
    <row r="3" spans="3:75" s="177" customFormat="1" ht="15.75" customHeight="1" x14ac:dyDescent="0.25">
      <c r="C3" s="977" t="s">
        <v>298</v>
      </c>
      <c r="D3" s="978"/>
      <c r="E3" s="978"/>
      <c r="F3" s="978"/>
      <c r="G3" s="978"/>
      <c r="H3" s="978"/>
      <c r="I3" s="978"/>
      <c r="J3" s="978"/>
      <c r="K3" s="978"/>
      <c r="L3" s="978"/>
      <c r="M3" s="978"/>
      <c r="N3" s="978"/>
      <c r="O3" s="978"/>
      <c r="P3" s="978"/>
      <c r="Q3" s="978"/>
      <c r="R3" s="978"/>
      <c r="S3" s="978"/>
      <c r="T3" s="978"/>
      <c r="U3" s="978"/>
      <c r="V3" s="978"/>
      <c r="W3" s="978"/>
      <c r="X3" s="978"/>
      <c r="Y3" s="978"/>
      <c r="Z3" s="978"/>
      <c r="AA3" s="978"/>
      <c r="AB3" s="978"/>
      <c r="AC3" s="978"/>
      <c r="AD3" s="978"/>
      <c r="AE3" s="978"/>
      <c r="AF3" s="978"/>
      <c r="AG3" s="978"/>
      <c r="AH3" s="978"/>
      <c r="AI3" s="978"/>
      <c r="AJ3" s="978"/>
      <c r="AK3" s="978"/>
      <c r="AL3" s="978"/>
      <c r="AM3" s="978"/>
      <c r="AN3" s="978"/>
      <c r="AO3" s="978"/>
      <c r="AP3" s="978"/>
      <c r="AQ3" s="978"/>
      <c r="AR3" s="978"/>
      <c r="AS3" s="978"/>
      <c r="AT3" s="978"/>
      <c r="AU3" s="978"/>
      <c r="AV3" s="978"/>
      <c r="AW3" s="978"/>
      <c r="AX3" s="978"/>
      <c r="AY3" s="978"/>
      <c r="AZ3" s="978"/>
      <c r="BA3" s="978"/>
      <c r="BB3" s="978"/>
      <c r="BC3" s="979"/>
      <c r="BD3" s="979"/>
      <c r="BE3" s="979"/>
      <c r="BF3" s="979"/>
      <c r="BG3" s="979"/>
      <c r="BH3" s="121"/>
      <c r="BI3" s="121"/>
    </row>
    <row r="4" spans="3:75" ht="9" customHeight="1" x14ac:dyDescent="0.2">
      <c r="C4" s="630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8"/>
      <c r="AU4" s="628"/>
      <c r="AV4" s="628"/>
      <c r="AW4" s="628"/>
      <c r="AX4" s="628"/>
      <c r="AY4" s="628"/>
      <c r="AZ4" s="628"/>
      <c r="BA4" s="628"/>
      <c r="BB4" s="628"/>
      <c r="BC4" s="980"/>
      <c r="BD4" s="980"/>
      <c r="BE4" s="980"/>
      <c r="BF4" s="980"/>
      <c r="BG4" s="980"/>
      <c r="BH4" s="22"/>
      <c r="BI4" s="22"/>
    </row>
    <row r="5" spans="3:75" ht="27" customHeight="1" x14ac:dyDescent="0.25">
      <c r="C5" s="5"/>
      <c r="D5" s="660" t="s">
        <v>299</v>
      </c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50"/>
      <c r="W5" s="651"/>
      <c r="X5" s="955" t="str">
        <f>(IF((ZADOST!W31="Fyzická osoba"),"Jste fyzická osoba, tato příloha není určena pro Vás!",(IF(AND(OR(ZADOST!W31="Právnická osoba",ZADOST!W31="Fyzická podnikající osoba"),ZADOST!W31&lt;&gt;0),ZADOST!W34,(IF(AND(ZADOST!W31="Právnická osoba",ZADOST!W31=0),"Doplňte v ŽÁDOSTI 'Název žadatele / Jméno a příjmení' v kapitole 1. Identifikace žadatele"," "))))))</f>
        <v>vygeneruje se</v>
      </c>
      <c r="Y5" s="956"/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56"/>
      <c r="AK5" s="956"/>
      <c r="AL5" s="956"/>
      <c r="AM5" s="956"/>
      <c r="AN5" s="956"/>
      <c r="AO5" s="956"/>
      <c r="AP5" s="956"/>
      <c r="AQ5" s="956"/>
      <c r="AR5" s="956"/>
      <c r="AS5" s="956"/>
      <c r="AT5" s="956"/>
      <c r="AU5" s="956"/>
      <c r="AV5" s="956"/>
      <c r="AW5" s="956"/>
      <c r="AX5" s="956"/>
      <c r="AY5" s="956"/>
      <c r="AZ5" s="956"/>
      <c r="BA5" s="956"/>
      <c r="BB5" s="956"/>
      <c r="BC5" s="956"/>
      <c r="BD5" s="956"/>
      <c r="BE5" s="956"/>
      <c r="BF5" s="957"/>
      <c r="BG5" s="5"/>
      <c r="BH5" s="122"/>
      <c r="BI5" s="122"/>
      <c r="BJ5" s="25"/>
      <c r="BU5" s="178"/>
      <c r="BV5" s="178"/>
      <c r="BW5" s="179"/>
    </row>
    <row r="6" spans="3:75" ht="27" customHeight="1" x14ac:dyDescent="0.25">
      <c r="C6" s="5"/>
      <c r="D6" s="660" t="s">
        <v>300</v>
      </c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661"/>
      <c r="Q6" s="661"/>
      <c r="R6" s="661"/>
      <c r="S6" s="661"/>
      <c r="T6" s="661"/>
      <c r="U6" s="661"/>
      <c r="V6" s="650"/>
      <c r="W6" s="651"/>
      <c r="X6" s="955" t="str">
        <f>IF(AND(OR(ZADOST!W31="Fyzická podnikající osoba",ZADOST!W31="Právnická osoba"),ZADOST!K38&lt;&gt;"vygeneruje se"),ZADOST!K38,IF(AND(OR(ZADOST!W31="Fyzická podnikající osoba",ZADOST!W31="Právnická osoba"),ZADOST!K38="vygeneruje se"),"Doplňte v ŽÁDOSTI 'IČO' v kapitole 1. Identifikace žadatele",""))</f>
        <v>Doplňte v ŽÁDOSTI 'IČO' v kapitole 1. Identifikace žadatele</v>
      </c>
      <c r="Y6" s="956"/>
      <c r="Z6" s="956"/>
      <c r="AA6" s="956"/>
      <c r="AB6" s="956"/>
      <c r="AC6" s="956"/>
      <c r="AD6" s="956"/>
      <c r="AE6" s="956"/>
      <c r="AF6" s="956"/>
      <c r="AG6" s="956"/>
      <c r="AH6" s="956"/>
      <c r="AI6" s="956"/>
      <c r="AJ6" s="956"/>
      <c r="AK6" s="956"/>
      <c r="AL6" s="956"/>
      <c r="AM6" s="956"/>
      <c r="AN6" s="956"/>
      <c r="AO6" s="956"/>
      <c r="AP6" s="956"/>
      <c r="AQ6" s="956"/>
      <c r="AR6" s="956"/>
      <c r="AS6" s="956"/>
      <c r="AT6" s="956"/>
      <c r="AU6" s="956"/>
      <c r="AV6" s="956"/>
      <c r="AW6" s="956"/>
      <c r="AX6" s="956"/>
      <c r="AY6" s="956"/>
      <c r="AZ6" s="956"/>
      <c r="BA6" s="956"/>
      <c r="BB6" s="956"/>
      <c r="BC6" s="956"/>
      <c r="BD6" s="956"/>
      <c r="BE6" s="956"/>
      <c r="BF6" s="957"/>
      <c r="BG6" s="5"/>
      <c r="BH6" s="122"/>
      <c r="BI6" s="122"/>
      <c r="BJ6" s="25"/>
      <c r="BU6" s="178"/>
      <c r="BV6" s="178"/>
      <c r="BW6" s="179"/>
    </row>
    <row r="7" spans="3:75" ht="27" customHeight="1" x14ac:dyDescent="0.25">
      <c r="C7" s="5"/>
      <c r="D7" s="660" t="s">
        <v>301</v>
      </c>
      <c r="E7" s="661"/>
      <c r="F7" s="661"/>
      <c r="G7" s="661"/>
      <c r="H7" s="661"/>
      <c r="I7" s="661"/>
      <c r="J7" s="661"/>
      <c r="K7" s="661"/>
      <c r="L7" s="661"/>
      <c r="M7" s="661"/>
      <c r="N7" s="661"/>
      <c r="O7" s="661"/>
      <c r="P7" s="661"/>
      <c r="Q7" s="661"/>
      <c r="R7" s="661"/>
      <c r="S7" s="661"/>
      <c r="T7" s="661"/>
      <c r="U7" s="661"/>
      <c r="V7" s="650"/>
      <c r="W7" s="651"/>
      <c r="X7" s="958">
        <f>ZADOST!W35</f>
        <v>0</v>
      </c>
      <c r="Y7" s="959"/>
      <c r="Z7" s="959"/>
      <c r="AA7" s="959"/>
      <c r="AB7" s="959"/>
      <c r="AC7" s="959"/>
      <c r="AD7" s="959"/>
      <c r="AE7" s="959"/>
      <c r="AF7" s="959"/>
      <c r="AG7" s="959"/>
      <c r="AH7" s="959"/>
      <c r="AI7" s="959"/>
      <c r="AJ7" s="959"/>
      <c r="AK7" s="959"/>
      <c r="AL7" s="959"/>
      <c r="AM7" s="959"/>
      <c r="AN7" s="959"/>
      <c r="AO7" s="959"/>
      <c r="AP7" s="959"/>
      <c r="AQ7" s="959"/>
      <c r="AR7" s="959"/>
      <c r="AS7" s="959"/>
      <c r="AT7" s="959"/>
      <c r="AU7" s="959"/>
      <c r="AV7" s="959"/>
      <c r="AW7" s="959"/>
      <c r="AX7" s="959"/>
      <c r="AY7" s="959"/>
      <c r="AZ7" s="959"/>
      <c r="BA7" s="959"/>
      <c r="BB7" s="959"/>
      <c r="BC7" s="959"/>
      <c r="BD7" s="959"/>
      <c r="BE7" s="959"/>
      <c r="BF7" s="960"/>
      <c r="BG7" s="5"/>
      <c r="BH7" s="122"/>
      <c r="BI7" s="122"/>
      <c r="BJ7" s="25"/>
      <c r="BU7" s="178"/>
      <c r="BV7" s="178"/>
      <c r="BW7" s="179"/>
    </row>
    <row r="8" spans="3:75" ht="9" customHeight="1" x14ac:dyDescent="0.25">
      <c r="C8" s="5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80"/>
      <c r="W8" s="180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5"/>
      <c r="BH8" s="122"/>
      <c r="BI8" s="122"/>
      <c r="BJ8" s="25"/>
      <c r="BU8" s="178"/>
      <c r="BV8" s="178"/>
      <c r="BW8" s="179"/>
    </row>
    <row r="9" spans="3:75" s="7" customFormat="1" ht="18" customHeight="1" x14ac:dyDescent="0.25">
      <c r="C9" s="10"/>
      <c r="D9" s="124" t="s">
        <v>302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8"/>
      <c r="BH9" s="125"/>
      <c r="BI9" s="126"/>
    </row>
    <row r="10" spans="3:75" ht="19.5" customHeight="1" x14ac:dyDescent="0.2">
      <c r="C10" s="5"/>
      <c r="D10" s="181"/>
      <c r="E10" s="182"/>
      <c r="F10" s="183"/>
      <c r="G10" s="132" t="s">
        <v>303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5"/>
      <c r="BG10" s="5"/>
    </row>
    <row r="11" spans="3:75" ht="19.5" customHeight="1" x14ac:dyDescent="0.2">
      <c r="C11" s="5"/>
      <c r="D11" s="181"/>
      <c r="E11" s="182"/>
      <c r="F11" s="182"/>
      <c r="G11" s="961" t="s">
        <v>304</v>
      </c>
      <c r="H11" s="908"/>
      <c r="I11" s="908"/>
      <c r="J11" s="908"/>
      <c r="K11" s="908"/>
      <c r="L11" s="908"/>
      <c r="M11" s="908"/>
      <c r="N11" s="908"/>
      <c r="O11" s="908"/>
      <c r="P11" s="908"/>
      <c r="Q11" s="962" t="s">
        <v>305</v>
      </c>
      <c r="R11" s="963"/>
      <c r="S11" s="964" t="s">
        <v>306</v>
      </c>
      <c r="T11" s="961"/>
      <c r="U11" s="961"/>
      <c r="V11" s="961"/>
      <c r="W11" s="961"/>
      <c r="X11" s="961"/>
      <c r="Y11" s="965"/>
      <c r="Z11" s="966"/>
      <c r="AA11" s="967"/>
      <c r="AB11" s="967"/>
      <c r="AC11" s="967"/>
      <c r="AD11" s="967"/>
      <c r="AE11" s="967"/>
      <c r="AF11" s="967"/>
      <c r="AG11" s="967"/>
      <c r="AH11" s="967"/>
      <c r="AI11" s="967"/>
      <c r="AJ11" s="967"/>
      <c r="AK11" s="967"/>
      <c r="AL11" s="967"/>
      <c r="AM11" s="964" t="s">
        <v>307</v>
      </c>
      <c r="AN11" s="968"/>
      <c r="AO11" s="968"/>
      <c r="AP11" s="968"/>
      <c r="AQ11" s="968"/>
      <c r="AR11" s="968"/>
      <c r="AS11" s="969"/>
      <c r="AT11" s="970"/>
      <c r="AU11" s="967"/>
      <c r="AV11" s="967"/>
      <c r="AW11" s="967"/>
      <c r="AX11" s="967"/>
      <c r="AY11" s="967"/>
      <c r="AZ11" s="967"/>
      <c r="BA11" s="967"/>
      <c r="BB11" s="967"/>
      <c r="BC11" s="967"/>
      <c r="BD11" s="967"/>
      <c r="BE11" s="967"/>
      <c r="BF11" s="971"/>
      <c r="BG11" s="5"/>
    </row>
    <row r="12" spans="3:75" ht="9" customHeight="1" x14ac:dyDescent="0.25">
      <c r="C12" s="5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80"/>
      <c r="W12" s="180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5"/>
      <c r="BH12" s="122"/>
      <c r="BI12" s="122"/>
      <c r="BJ12" s="25"/>
      <c r="BU12" s="178"/>
      <c r="BV12" s="178"/>
      <c r="BW12" s="179"/>
    </row>
    <row r="13" spans="3:75" s="7" customFormat="1" ht="18" customHeight="1" x14ac:dyDescent="0.25">
      <c r="C13" s="10"/>
      <c r="D13" s="124" t="s">
        <v>308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8"/>
      <c r="BH13" s="125"/>
      <c r="BI13" s="126"/>
    </row>
    <row r="14" spans="3:75" ht="285" customHeight="1" x14ac:dyDescent="0.2">
      <c r="C14" s="5"/>
      <c r="D14" s="981" t="s">
        <v>309</v>
      </c>
      <c r="E14" s="982"/>
      <c r="F14" s="982"/>
      <c r="G14" s="982"/>
      <c r="H14" s="982"/>
      <c r="I14" s="982"/>
      <c r="J14" s="982"/>
      <c r="K14" s="982"/>
      <c r="L14" s="982"/>
      <c r="M14" s="982"/>
      <c r="N14" s="982"/>
      <c r="O14" s="982"/>
      <c r="P14" s="982"/>
      <c r="Q14" s="982"/>
      <c r="R14" s="982"/>
      <c r="S14" s="982"/>
      <c r="T14" s="982"/>
      <c r="U14" s="982"/>
      <c r="V14" s="982"/>
      <c r="W14" s="982"/>
      <c r="X14" s="982"/>
      <c r="Y14" s="982"/>
      <c r="Z14" s="982"/>
      <c r="AA14" s="982"/>
      <c r="AB14" s="982"/>
      <c r="AC14" s="982"/>
      <c r="AD14" s="982"/>
      <c r="AE14" s="982"/>
      <c r="AF14" s="982"/>
      <c r="AG14" s="982"/>
      <c r="AH14" s="982"/>
      <c r="AI14" s="982"/>
      <c r="AJ14" s="982"/>
      <c r="AK14" s="982"/>
      <c r="AL14" s="982"/>
      <c r="AM14" s="982"/>
      <c r="AN14" s="982"/>
      <c r="AO14" s="982"/>
      <c r="AP14" s="982"/>
      <c r="AQ14" s="982"/>
      <c r="AR14" s="982"/>
      <c r="AS14" s="982"/>
      <c r="AT14" s="982"/>
      <c r="AU14" s="982"/>
      <c r="AV14" s="982"/>
      <c r="AW14" s="982"/>
      <c r="AX14" s="982"/>
      <c r="AY14" s="982"/>
      <c r="AZ14" s="982"/>
      <c r="BA14" s="982"/>
      <c r="BB14" s="982"/>
      <c r="BC14" s="982"/>
      <c r="BD14" s="982"/>
      <c r="BE14" s="982"/>
      <c r="BF14" s="983"/>
      <c r="BG14" s="5"/>
    </row>
    <row r="15" spans="3:75" ht="14.25" customHeight="1" x14ac:dyDescent="0.2">
      <c r="C15" s="5"/>
      <c r="D15" s="186">
        <v>1</v>
      </c>
      <c r="E15" s="984" t="s">
        <v>310</v>
      </c>
      <c r="F15" s="985"/>
      <c r="G15" s="985"/>
      <c r="H15" s="985"/>
      <c r="I15" s="985"/>
      <c r="J15" s="985"/>
      <c r="K15" s="985"/>
      <c r="L15" s="985"/>
      <c r="M15" s="985"/>
      <c r="N15" s="985"/>
      <c r="O15" s="985"/>
      <c r="P15" s="985"/>
      <c r="Q15" s="985"/>
      <c r="R15" s="985"/>
      <c r="S15" s="985"/>
      <c r="T15" s="985"/>
      <c r="U15" s="985"/>
      <c r="V15" s="985"/>
      <c r="W15" s="985"/>
      <c r="X15" s="985"/>
      <c r="Y15" s="985"/>
      <c r="Z15" s="985"/>
      <c r="AA15" s="985"/>
      <c r="AB15" s="985"/>
      <c r="AC15" s="985"/>
      <c r="AD15" s="985"/>
      <c r="AE15" s="985"/>
      <c r="AF15" s="985"/>
      <c r="AG15" s="985"/>
      <c r="AH15" s="985"/>
      <c r="AI15" s="985"/>
      <c r="AJ15" s="985"/>
      <c r="AK15" s="985"/>
      <c r="AL15" s="985"/>
      <c r="AM15" s="985"/>
      <c r="AN15" s="985"/>
      <c r="AO15" s="985"/>
      <c r="AP15" s="985"/>
      <c r="AQ15" s="985"/>
      <c r="AR15" s="985"/>
      <c r="AS15" s="985"/>
      <c r="AT15" s="985"/>
      <c r="AU15" s="985"/>
      <c r="AV15" s="985"/>
      <c r="AW15" s="985"/>
      <c r="AX15" s="985"/>
      <c r="AY15" s="985"/>
      <c r="AZ15" s="985"/>
      <c r="BA15" s="985"/>
      <c r="BB15" s="985"/>
      <c r="BC15" s="985"/>
      <c r="BD15" s="985"/>
      <c r="BE15" s="985"/>
      <c r="BF15" s="986"/>
      <c r="BG15" s="5"/>
    </row>
    <row r="16" spans="3:75" ht="26.25" customHeight="1" x14ac:dyDescent="0.2">
      <c r="C16" s="5"/>
      <c r="D16" s="187">
        <v>2</v>
      </c>
      <c r="E16" s="952" t="s">
        <v>311</v>
      </c>
      <c r="F16" s="953"/>
      <c r="G16" s="953"/>
      <c r="H16" s="953"/>
      <c r="I16" s="953"/>
      <c r="J16" s="953"/>
      <c r="K16" s="953"/>
      <c r="L16" s="953"/>
      <c r="M16" s="953"/>
      <c r="N16" s="953"/>
      <c r="O16" s="953"/>
      <c r="P16" s="953"/>
      <c r="Q16" s="953"/>
      <c r="R16" s="953"/>
      <c r="S16" s="953"/>
      <c r="T16" s="953"/>
      <c r="U16" s="953"/>
      <c r="V16" s="953"/>
      <c r="W16" s="953"/>
      <c r="X16" s="953"/>
      <c r="Y16" s="953"/>
      <c r="Z16" s="953"/>
      <c r="AA16" s="953"/>
      <c r="AB16" s="953"/>
      <c r="AC16" s="953"/>
      <c r="AD16" s="953"/>
      <c r="AE16" s="953"/>
      <c r="AF16" s="953"/>
      <c r="AG16" s="953"/>
      <c r="AH16" s="953"/>
      <c r="AI16" s="953"/>
      <c r="AJ16" s="953"/>
      <c r="AK16" s="953"/>
      <c r="AL16" s="953"/>
      <c r="AM16" s="953"/>
      <c r="AN16" s="953"/>
      <c r="AO16" s="953"/>
      <c r="AP16" s="953"/>
      <c r="AQ16" s="953"/>
      <c r="AR16" s="953"/>
      <c r="AS16" s="953"/>
      <c r="AT16" s="953"/>
      <c r="AU16" s="953"/>
      <c r="AV16" s="953"/>
      <c r="AW16" s="953"/>
      <c r="AX16" s="953"/>
      <c r="AY16" s="953"/>
      <c r="AZ16" s="953"/>
      <c r="BA16" s="953"/>
      <c r="BB16" s="953"/>
      <c r="BC16" s="953"/>
      <c r="BD16" s="953"/>
      <c r="BE16" s="953"/>
      <c r="BF16" s="954"/>
      <c r="BG16" s="5"/>
    </row>
    <row r="17" spans="3:75" ht="9" customHeight="1" x14ac:dyDescent="0.25">
      <c r="C17" s="5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80"/>
      <c r="W17" s="180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5"/>
      <c r="BH17" s="122"/>
      <c r="BI17" s="122"/>
      <c r="BJ17" s="25"/>
      <c r="BU17" s="178"/>
      <c r="BV17" s="178"/>
      <c r="BW17" s="179"/>
    </row>
    <row r="18" spans="3:75" s="7" customFormat="1" ht="18" customHeight="1" x14ac:dyDescent="0.25">
      <c r="C18" s="10"/>
      <c r="D18" s="124" t="s">
        <v>312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8"/>
      <c r="BH18" s="125"/>
      <c r="BI18" s="126"/>
    </row>
    <row r="19" spans="3:75" ht="19.5" customHeight="1" x14ac:dyDescent="0.2">
      <c r="C19" s="5"/>
      <c r="D19" s="181"/>
      <c r="E19" s="182"/>
      <c r="F19" s="183"/>
      <c r="G19" s="132" t="s">
        <v>313</v>
      </c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5"/>
      <c r="BG19" s="5"/>
    </row>
    <row r="20" spans="3:75" ht="19.5" customHeight="1" x14ac:dyDescent="0.25">
      <c r="C20" s="5"/>
      <c r="D20" s="188"/>
      <c r="E20" s="189"/>
      <c r="F20" s="189"/>
      <c r="G20" s="383" t="s">
        <v>314</v>
      </c>
      <c r="H20" s="938"/>
      <c r="I20" s="938"/>
      <c r="J20" s="938"/>
      <c r="K20" s="938"/>
      <c r="L20" s="938"/>
      <c r="M20" s="938"/>
      <c r="N20" s="938"/>
      <c r="O20" s="938"/>
      <c r="P20" s="938"/>
      <c r="Q20" s="938"/>
      <c r="R20" s="938"/>
      <c r="S20" s="938"/>
      <c r="T20" s="938"/>
      <c r="U20" s="938"/>
      <c r="V20" s="938"/>
      <c r="W20" s="938"/>
      <c r="X20" s="938"/>
      <c r="Y20" s="938"/>
      <c r="Z20" s="938"/>
      <c r="AA20" s="938"/>
      <c r="AB20" s="938"/>
      <c r="AC20" s="938"/>
      <c r="AD20" s="938"/>
      <c r="AE20" s="938"/>
      <c r="AF20" s="938"/>
      <c r="AG20" s="938"/>
      <c r="AH20" s="938"/>
      <c r="AI20" s="938"/>
      <c r="AJ20" s="938"/>
      <c r="AK20" s="938"/>
      <c r="AL20" s="938"/>
      <c r="AM20" s="938"/>
      <c r="AN20" s="938"/>
      <c r="AO20" s="938"/>
      <c r="AP20" s="938"/>
      <c r="AQ20" s="938"/>
      <c r="AR20" s="938"/>
      <c r="AS20" s="938"/>
      <c r="AT20" s="938"/>
      <c r="AU20" s="938"/>
      <c r="AV20" s="938"/>
      <c r="AW20" s="938"/>
      <c r="AX20" s="938"/>
      <c r="AY20" s="938"/>
      <c r="AZ20" s="938"/>
      <c r="BA20" s="938"/>
      <c r="BB20" s="938"/>
      <c r="BC20" s="938"/>
      <c r="BD20" s="938"/>
      <c r="BE20" s="938"/>
      <c r="BF20" s="939"/>
      <c r="BG20" s="5"/>
    </row>
    <row r="21" spans="3:75" ht="7.5" customHeight="1" x14ac:dyDescent="0.2">
      <c r="C21" s="5"/>
      <c r="D21" s="190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2"/>
      <c r="BG21" s="5"/>
    </row>
    <row r="22" spans="3:75" ht="29.25" customHeight="1" x14ac:dyDescent="0.2">
      <c r="C22" s="5"/>
      <c r="D22" s="193"/>
      <c r="E22" s="937" t="s">
        <v>315</v>
      </c>
      <c r="F22" s="940"/>
      <c r="G22" s="940"/>
      <c r="H22" s="940"/>
      <c r="I22" s="940"/>
      <c r="J22" s="940"/>
      <c r="K22" s="940"/>
      <c r="L22" s="940"/>
      <c r="M22" s="940"/>
      <c r="N22" s="940"/>
      <c r="O22" s="940"/>
      <c r="P22" s="940"/>
      <c r="Q22" s="940"/>
      <c r="R22" s="940"/>
      <c r="S22" s="940"/>
      <c r="T22" s="940"/>
      <c r="U22" s="940"/>
      <c r="V22" s="940"/>
      <c r="W22" s="940"/>
      <c r="X22" s="941"/>
      <c r="Y22" s="936" t="s">
        <v>316</v>
      </c>
      <c r="Z22" s="940"/>
      <c r="AA22" s="940"/>
      <c r="AB22" s="940"/>
      <c r="AC22" s="940"/>
      <c r="AD22" s="940"/>
      <c r="AE22" s="940"/>
      <c r="AF22" s="940"/>
      <c r="AG22" s="940"/>
      <c r="AH22" s="940"/>
      <c r="AI22" s="940"/>
      <c r="AJ22" s="940"/>
      <c r="AK22" s="940"/>
      <c r="AL22" s="940"/>
      <c r="AM22" s="940"/>
      <c r="AN22" s="940"/>
      <c r="AO22" s="940"/>
      <c r="AP22" s="940"/>
      <c r="AQ22" s="940"/>
      <c r="AR22" s="940"/>
      <c r="AS22" s="940"/>
      <c r="AT22" s="940"/>
      <c r="AU22" s="941"/>
      <c r="AV22" s="589" t="s">
        <v>317</v>
      </c>
      <c r="AW22" s="590"/>
      <c r="AX22" s="590"/>
      <c r="AY22" s="590"/>
      <c r="AZ22" s="590"/>
      <c r="BA22" s="590"/>
      <c r="BB22" s="590"/>
      <c r="BC22" s="590"/>
      <c r="BD22" s="590"/>
      <c r="BE22" s="591"/>
      <c r="BF22" s="194"/>
      <c r="BG22" s="5"/>
    </row>
    <row r="23" spans="3:75" ht="29.25" customHeight="1" x14ac:dyDescent="0.25">
      <c r="C23" s="5"/>
      <c r="D23" s="193"/>
      <c r="E23" s="944"/>
      <c r="F23" s="945"/>
      <c r="G23" s="945"/>
      <c r="H23" s="945"/>
      <c r="I23" s="945"/>
      <c r="J23" s="945"/>
      <c r="K23" s="945"/>
      <c r="L23" s="945"/>
      <c r="M23" s="945"/>
      <c r="N23" s="945"/>
      <c r="O23" s="945"/>
      <c r="P23" s="945"/>
      <c r="Q23" s="945"/>
      <c r="R23" s="945"/>
      <c r="S23" s="945"/>
      <c r="T23" s="945"/>
      <c r="U23" s="945"/>
      <c r="V23" s="945"/>
      <c r="W23" s="945"/>
      <c r="X23" s="946"/>
      <c r="Y23" s="944"/>
      <c r="Z23" s="945"/>
      <c r="AA23" s="945"/>
      <c r="AB23" s="945"/>
      <c r="AC23" s="945"/>
      <c r="AD23" s="945"/>
      <c r="AE23" s="945"/>
      <c r="AF23" s="945"/>
      <c r="AG23" s="945"/>
      <c r="AH23" s="945"/>
      <c r="AI23" s="945"/>
      <c r="AJ23" s="945"/>
      <c r="AK23" s="945"/>
      <c r="AL23" s="945"/>
      <c r="AM23" s="945"/>
      <c r="AN23" s="945"/>
      <c r="AO23" s="945"/>
      <c r="AP23" s="945"/>
      <c r="AQ23" s="945"/>
      <c r="AR23" s="945"/>
      <c r="AS23" s="945"/>
      <c r="AT23" s="945"/>
      <c r="AU23" s="946"/>
      <c r="AV23" s="944"/>
      <c r="AW23" s="945"/>
      <c r="AX23" s="945"/>
      <c r="AY23" s="945"/>
      <c r="AZ23" s="945"/>
      <c r="BA23" s="945"/>
      <c r="BB23" s="945"/>
      <c r="BC23" s="945"/>
      <c r="BD23" s="945"/>
      <c r="BE23" s="946"/>
      <c r="BF23" s="194"/>
      <c r="BG23" s="5"/>
    </row>
    <row r="24" spans="3:75" ht="29.25" customHeight="1" x14ac:dyDescent="0.25">
      <c r="C24" s="5"/>
      <c r="D24" s="193"/>
      <c r="E24" s="944"/>
      <c r="F24" s="945"/>
      <c r="G24" s="945"/>
      <c r="H24" s="945"/>
      <c r="I24" s="945"/>
      <c r="J24" s="945"/>
      <c r="K24" s="945"/>
      <c r="L24" s="945"/>
      <c r="M24" s="945"/>
      <c r="N24" s="945"/>
      <c r="O24" s="945"/>
      <c r="P24" s="945"/>
      <c r="Q24" s="945"/>
      <c r="R24" s="945"/>
      <c r="S24" s="945"/>
      <c r="T24" s="945"/>
      <c r="U24" s="945"/>
      <c r="V24" s="945"/>
      <c r="W24" s="945"/>
      <c r="X24" s="946"/>
      <c r="Y24" s="944"/>
      <c r="Z24" s="945"/>
      <c r="AA24" s="945"/>
      <c r="AB24" s="945"/>
      <c r="AC24" s="945"/>
      <c r="AD24" s="945"/>
      <c r="AE24" s="945"/>
      <c r="AF24" s="945"/>
      <c r="AG24" s="945"/>
      <c r="AH24" s="945"/>
      <c r="AI24" s="945"/>
      <c r="AJ24" s="945"/>
      <c r="AK24" s="945"/>
      <c r="AL24" s="945"/>
      <c r="AM24" s="945"/>
      <c r="AN24" s="945"/>
      <c r="AO24" s="945"/>
      <c r="AP24" s="945"/>
      <c r="AQ24" s="945"/>
      <c r="AR24" s="945"/>
      <c r="AS24" s="945"/>
      <c r="AT24" s="945"/>
      <c r="AU24" s="946"/>
      <c r="AV24" s="944"/>
      <c r="AW24" s="945"/>
      <c r="AX24" s="945"/>
      <c r="AY24" s="945"/>
      <c r="AZ24" s="945"/>
      <c r="BA24" s="945"/>
      <c r="BB24" s="945"/>
      <c r="BC24" s="945"/>
      <c r="BD24" s="945"/>
      <c r="BE24" s="946"/>
      <c r="BF24" s="194"/>
      <c r="BG24" s="5"/>
    </row>
    <row r="25" spans="3:75" ht="29.25" customHeight="1" x14ac:dyDescent="0.25">
      <c r="C25" s="5"/>
      <c r="D25" s="193"/>
      <c r="E25" s="944"/>
      <c r="F25" s="945"/>
      <c r="G25" s="945"/>
      <c r="H25" s="945"/>
      <c r="I25" s="945"/>
      <c r="J25" s="945"/>
      <c r="K25" s="945"/>
      <c r="L25" s="945"/>
      <c r="M25" s="945"/>
      <c r="N25" s="945"/>
      <c r="O25" s="945"/>
      <c r="P25" s="945"/>
      <c r="Q25" s="945"/>
      <c r="R25" s="945"/>
      <c r="S25" s="945"/>
      <c r="T25" s="945"/>
      <c r="U25" s="945"/>
      <c r="V25" s="945"/>
      <c r="W25" s="945"/>
      <c r="X25" s="946"/>
      <c r="Y25" s="944"/>
      <c r="Z25" s="945"/>
      <c r="AA25" s="945"/>
      <c r="AB25" s="945"/>
      <c r="AC25" s="945"/>
      <c r="AD25" s="945"/>
      <c r="AE25" s="945"/>
      <c r="AF25" s="945"/>
      <c r="AG25" s="945"/>
      <c r="AH25" s="945"/>
      <c r="AI25" s="945"/>
      <c r="AJ25" s="945"/>
      <c r="AK25" s="945"/>
      <c r="AL25" s="945"/>
      <c r="AM25" s="945"/>
      <c r="AN25" s="945"/>
      <c r="AO25" s="945"/>
      <c r="AP25" s="945"/>
      <c r="AQ25" s="945"/>
      <c r="AR25" s="945"/>
      <c r="AS25" s="945"/>
      <c r="AT25" s="945"/>
      <c r="AU25" s="946"/>
      <c r="AV25" s="944"/>
      <c r="AW25" s="945"/>
      <c r="AX25" s="945"/>
      <c r="AY25" s="945"/>
      <c r="AZ25" s="945"/>
      <c r="BA25" s="945"/>
      <c r="BB25" s="945"/>
      <c r="BC25" s="945"/>
      <c r="BD25" s="945"/>
      <c r="BE25" s="946"/>
      <c r="BF25" s="194"/>
      <c r="BG25" s="5"/>
    </row>
    <row r="26" spans="3:75" ht="29.25" customHeight="1" x14ac:dyDescent="0.25">
      <c r="C26" s="5"/>
      <c r="D26" s="193"/>
      <c r="E26" s="944"/>
      <c r="F26" s="945"/>
      <c r="G26" s="945"/>
      <c r="H26" s="945"/>
      <c r="I26" s="945"/>
      <c r="J26" s="945"/>
      <c r="K26" s="945"/>
      <c r="L26" s="945"/>
      <c r="M26" s="945"/>
      <c r="N26" s="945"/>
      <c r="O26" s="945"/>
      <c r="P26" s="945"/>
      <c r="Q26" s="945"/>
      <c r="R26" s="945"/>
      <c r="S26" s="945"/>
      <c r="T26" s="945"/>
      <c r="U26" s="945"/>
      <c r="V26" s="945"/>
      <c r="W26" s="945"/>
      <c r="X26" s="946"/>
      <c r="Y26" s="944"/>
      <c r="Z26" s="945"/>
      <c r="AA26" s="945"/>
      <c r="AB26" s="945"/>
      <c r="AC26" s="945"/>
      <c r="AD26" s="945"/>
      <c r="AE26" s="945"/>
      <c r="AF26" s="945"/>
      <c r="AG26" s="945"/>
      <c r="AH26" s="945"/>
      <c r="AI26" s="945"/>
      <c r="AJ26" s="945"/>
      <c r="AK26" s="945"/>
      <c r="AL26" s="945"/>
      <c r="AM26" s="945"/>
      <c r="AN26" s="945"/>
      <c r="AO26" s="945"/>
      <c r="AP26" s="945"/>
      <c r="AQ26" s="945"/>
      <c r="AR26" s="945"/>
      <c r="AS26" s="945"/>
      <c r="AT26" s="945"/>
      <c r="AU26" s="946"/>
      <c r="AV26" s="944"/>
      <c r="AW26" s="945"/>
      <c r="AX26" s="945"/>
      <c r="AY26" s="945"/>
      <c r="AZ26" s="945"/>
      <c r="BA26" s="945"/>
      <c r="BB26" s="945"/>
      <c r="BC26" s="945"/>
      <c r="BD26" s="945"/>
      <c r="BE26" s="946"/>
      <c r="BF26" s="194"/>
      <c r="BG26" s="5"/>
    </row>
    <row r="27" spans="3:75" ht="29.25" customHeight="1" x14ac:dyDescent="0.25">
      <c r="C27" s="5"/>
      <c r="D27" s="193"/>
      <c r="E27" s="944"/>
      <c r="F27" s="945"/>
      <c r="G27" s="945"/>
      <c r="H27" s="945"/>
      <c r="I27" s="945"/>
      <c r="J27" s="945"/>
      <c r="K27" s="945"/>
      <c r="L27" s="945"/>
      <c r="M27" s="945"/>
      <c r="N27" s="945"/>
      <c r="O27" s="945"/>
      <c r="P27" s="945"/>
      <c r="Q27" s="945"/>
      <c r="R27" s="945"/>
      <c r="S27" s="945"/>
      <c r="T27" s="945"/>
      <c r="U27" s="945"/>
      <c r="V27" s="945"/>
      <c r="W27" s="945"/>
      <c r="X27" s="946"/>
      <c r="Y27" s="944"/>
      <c r="Z27" s="945"/>
      <c r="AA27" s="945"/>
      <c r="AB27" s="945"/>
      <c r="AC27" s="945"/>
      <c r="AD27" s="945"/>
      <c r="AE27" s="945"/>
      <c r="AF27" s="945"/>
      <c r="AG27" s="945"/>
      <c r="AH27" s="945"/>
      <c r="AI27" s="945"/>
      <c r="AJ27" s="945"/>
      <c r="AK27" s="945"/>
      <c r="AL27" s="945"/>
      <c r="AM27" s="945"/>
      <c r="AN27" s="945"/>
      <c r="AO27" s="945"/>
      <c r="AP27" s="945"/>
      <c r="AQ27" s="945"/>
      <c r="AR27" s="945"/>
      <c r="AS27" s="945"/>
      <c r="AT27" s="945"/>
      <c r="AU27" s="946"/>
      <c r="AV27" s="944"/>
      <c r="AW27" s="945"/>
      <c r="AX27" s="945"/>
      <c r="AY27" s="945"/>
      <c r="AZ27" s="945"/>
      <c r="BA27" s="945"/>
      <c r="BB27" s="945"/>
      <c r="BC27" s="945"/>
      <c r="BD27" s="945"/>
      <c r="BE27" s="946"/>
      <c r="BF27" s="194"/>
      <c r="BG27" s="5"/>
    </row>
    <row r="28" spans="3:75" ht="7.5" customHeight="1" x14ac:dyDescent="0.2">
      <c r="C28" s="5"/>
      <c r="D28" s="195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7"/>
      <c r="BG28" s="5"/>
    </row>
    <row r="29" spans="3:75" x14ac:dyDescent="0.2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3:75" ht="9" customHeight="1" x14ac:dyDescent="0.25">
      <c r="C30" s="5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80"/>
      <c r="W30" s="180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5"/>
      <c r="BH30" s="122"/>
      <c r="BI30" s="122"/>
      <c r="BJ30" s="25"/>
      <c r="BU30" s="178"/>
      <c r="BV30" s="178"/>
      <c r="BW30" s="179"/>
    </row>
    <row r="31" spans="3:75" s="7" customFormat="1" ht="18" customHeight="1" x14ac:dyDescent="0.25">
      <c r="C31" s="10"/>
      <c r="D31" s="124" t="s">
        <v>318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8"/>
      <c r="BH31" s="125"/>
      <c r="BI31" s="126"/>
    </row>
    <row r="32" spans="3:75" ht="19.5" customHeight="1" x14ac:dyDescent="0.2">
      <c r="C32" s="5"/>
      <c r="D32" s="181"/>
      <c r="E32" s="182"/>
      <c r="F32" s="183"/>
      <c r="G32" s="132" t="s">
        <v>319</v>
      </c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5"/>
      <c r="BG32" s="5"/>
    </row>
    <row r="33" spans="3:61" ht="19.5" customHeight="1" x14ac:dyDescent="0.2">
      <c r="C33" s="5"/>
      <c r="D33" s="181"/>
      <c r="E33" s="182"/>
      <c r="F33" s="183"/>
      <c r="G33" s="132" t="s">
        <v>320</v>
      </c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5"/>
      <c r="BG33" s="5"/>
    </row>
    <row r="34" spans="3:61" ht="19.5" customHeight="1" x14ac:dyDescent="0.25">
      <c r="C34" s="5"/>
      <c r="D34" s="188"/>
      <c r="E34" s="189"/>
      <c r="F34" s="189"/>
      <c r="G34" s="383" t="s">
        <v>321</v>
      </c>
      <c r="H34" s="938"/>
      <c r="I34" s="938"/>
      <c r="J34" s="938"/>
      <c r="K34" s="938"/>
      <c r="L34" s="938"/>
      <c r="M34" s="938"/>
      <c r="N34" s="938"/>
      <c r="O34" s="938"/>
      <c r="P34" s="938"/>
      <c r="Q34" s="938"/>
      <c r="R34" s="938"/>
      <c r="S34" s="938"/>
      <c r="T34" s="938"/>
      <c r="U34" s="938"/>
      <c r="V34" s="938"/>
      <c r="W34" s="938"/>
      <c r="X34" s="938"/>
      <c r="Y34" s="938"/>
      <c r="Z34" s="938"/>
      <c r="AA34" s="938"/>
      <c r="AB34" s="938"/>
      <c r="AC34" s="938"/>
      <c r="AD34" s="938"/>
      <c r="AE34" s="938"/>
      <c r="AF34" s="938"/>
      <c r="AG34" s="938"/>
      <c r="AH34" s="938"/>
      <c r="AI34" s="938"/>
      <c r="AJ34" s="938"/>
      <c r="AK34" s="938"/>
      <c r="AL34" s="938"/>
      <c r="AM34" s="938"/>
      <c r="AN34" s="938"/>
      <c r="AO34" s="938"/>
      <c r="AP34" s="938"/>
      <c r="AQ34" s="938"/>
      <c r="AR34" s="938"/>
      <c r="AS34" s="938"/>
      <c r="AT34" s="938"/>
      <c r="AU34" s="938"/>
      <c r="AV34" s="938"/>
      <c r="AW34" s="938"/>
      <c r="AX34" s="938"/>
      <c r="AY34" s="938"/>
      <c r="AZ34" s="938"/>
      <c r="BA34" s="938"/>
      <c r="BB34" s="938"/>
      <c r="BC34" s="938"/>
      <c r="BD34" s="938"/>
      <c r="BE34" s="938"/>
      <c r="BF34" s="939"/>
      <c r="BG34" s="5"/>
    </row>
    <row r="35" spans="3:61" ht="3.75" customHeight="1" x14ac:dyDescent="0.25">
      <c r="C35" s="5"/>
      <c r="D35" s="193"/>
      <c r="E35" s="196"/>
      <c r="F35" s="196"/>
      <c r="G35" s="127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9"/>
      <c r="BG35" s="5"/>
    </row>
    <row r="36" spans="3:61" ht="19.5" customHeight="1" x14ac:dyDescent="0.2">
      <c r="C36" s="5"/>
      <c r="D36" s="193"/>
      <c r="E36" s="937" t="s">
        <v>322</v>
      </c>
      <c r="F36" s="940"/>
      <c r="G36" s="940"/>
      <c r="H36" s="940"/>
      <c r="I36" s="940"/>
      <c r="J36" s="940"/>
      <c r="K36" s="940"/>
      <c r="L36" s="940"/>
      <c r="M36" s="940"/>
      <c r="N36" s="940"/>
      <c r="O36" s="940"/>
      <c r="P36" s="940"/>
      <c r="Q36" s="940"/>
      <c r="R36" s="940"/>
      <c r="S36" s="940"/>
      <c r="T36" s="940"/>
      <c r="U36" s="940"/>
      <c r="V36" s="940"/>
      <c r="W36" s="940"/>
      <c r="X36" s="941"/>
      <c r="Y36" s="936" t="s">
        <v>316</v>
      </c>
      <c r="Z36" s="940"/>
      <c r="AA36" s="940"/>
      <c r="AB36" s="940"/>
      <c r="AC36" s="940"/>
      <c r="AD36" s="940"/>
      <c r="AE36" s="940"/>
      <c r="AF36" s="940"/>
      <c r="AG36" s="940"/>
      <c r="AH36" s="940"/>
      <c r="AI36" s="940"/>
      <c r="AJ36" s="940"/>
      <c r="AK36" s="940"/>
      <c r="AL36" s="940"/>
      <c r="AM36" s="940"/>
      <c r="AN36" s="940"/>
      <c r="AO36" s="940"/>
      <c r="AP36" s="940"/>
      <c r="AQ36" s="940"/>
      <c r="AR36" s="940"/>
      <c r="AS36" s="940"/>
      <c r="AT36" s="940"/>
      <c r="AU36" s="941"/>
      <c r="AV36" s="877" t="s">
        <v>323</v>
      </c>
      <c r="AW36" s="942"/>
      <c r="AX36" s="942"/>
      <c r="AY36" s="942"/>
      <c r="AZ36" s="942"/>
      <c r="BA36" s="942"/>
      <c r="BB36" s="942"/>
      <c r="BC36" s="942"/>
      <c r="BD36" s="942"/>
      <c r="BE36" s="943"/>
      <c r="BF36" s="194"/>
      <c r="BG36" s="5"/>
    </row>
    <row r="37" spans="3:61" ht="29.25" customHeight="1" x14ac:dyDescent="0.25">
      <c r="C37" s="5"/>
      <c r="D37" s="193"/>
      <c r="E37" s="944"/>
      <c r="F37" s="945"/>
      <c r="G37" s="945"/>
      <c r="H37" s="945"/>
      <c r="I37" s="945"/>
      <c r="J37" s="945"/>
      <c r="K37" s="945"/>
      <c r="L37" s="945"/>
      <c r="M37" s="945"/>
      <c r="N37" s="945"/>
      <c r="O37" s="945"/>
      <c r="P37" s="945"/>
      <c r="Q37" s="945"/>
      <c r="R37" s="945"/>
      <c r="S37" s="945"/>
      <c r="T37" s="945"/>
      <c r="U37" s="945"/>
      <c r="V37" s="945"/>
      <c r="W37" s="945"/>
      <c r="X37" s="946"/>
      <c r="Y37" s="944"/>
      <c r="Z37" s="945"/>
      <c r="AA37" s="945"/>
      <c r="AB37" s="945"/>
      <c r="AC37" s="945"/>
      <c r="AD37" s="945"/>
      <c r="AE37" s="945"/>
      <c r="AF37" s="945"/>
      <c r="AG37" s="945"/>
      <c r="AH37" s="945"/>
      <c r="AI37" s="945"/>
      <c r="AJ37" s="945"/>
      <c r="AK37" s="945"/>
      <c r="AL37" s="945"/>
      <c r="AM37" s="945"/>
      <c r="AN37" s="945"/>
      <c r="AO37" s="945"/>
      <c r="AP37" s="945"/>
      <c r="AQ37" s="945"/>
      <c r="AR37" s="945"/>
      <c r="AS37" s="945"/>
      <c r="AT37" s="945"/>
      <c r="AU37" s="946"/>
      <c r="AV37" s="944"/>
      <c r="AW37" s="945"/>
      <c r="AX37" s="945"/>
      <c r="AY37" s="945"/>
      <c r="AZ37" s="945"/>
      <c r="BA37" s="945"/>
      <c r="BB37" s="945"/>
      <c r="BC37" s="945"/>
      <c r="BD37" s="945"/>
      <c r="BE37" s="946"/>
      <c r="BF37" s="194"/>
      <c r="BG37" s="5"/>
    </row>
    <row r="38" spans="3:61" ht="29.25" customHeight="1" x14ac:dyDescent="0.25">
      <c r="C38" s="5"/>
      <c r="D38" s="193"/>
      <c r="E38" s="944"/>
      <c r="F38" s="945"/>
      <c r="G38" s="945"/>
      <c r="H38" s="945"/>
      <c r="I38" s="945"/>
      <c r="J38" s="945"/>
      <c r="K38" s="945"/>
      <c r="L38" s="945"/>
      <c r="M38" s="945"/>
      <c r="N38" s="945"/>
      <c r="O38" s="945"/>
      <c r="P38" s="945"/>
      <c r="Q38" s="945"/>
      <c r="R38" s="945"/>
      <c r="S38" s="945"/>
      <c r="T38" s="945"/>
      <c r="U38" s="945"/>
      <c r="V38" s="945"/>
      <c r="W38" s="945"/>
      <c r="X38" s="946"/>
      <c r="Y38" s="944"/>
      <c r="Z38" s="945"/>
      <c r="AA38" s="945"/>
      <c r="AB38" s="945"/>
      <c r="AC38" s="945"/>
      <c r="AD38" s="945"/>
      <c r="AE38" s="945"/>
      <c r="AF38" s="945"/>
      <c r="AG38" s="945"/>
      <c r="AH38" s="945"/>
      <c r="AI38" s="945"/>
      <c r="AJ38" s="945"/>
      <c r="AK38" s="945"/>
      <c r="AL38" s="945"/>
      <c r="AM38" s="945"/>
      <c r="AN38" s="945"/>
      <c r="AO38" s="945"/>
      <c r="AP38" s="945"/>
      <c r="AQ38" s="945"/>
      <c r="AR38" s="945"/>
      <c r="AS38" s="945"/>
      <c r="AT38" s="945"/>
      <c r="AU38" s="946"/>
      <c r="AV38" s="944"/>
      <c r="AW38" s="945"/>
      <c r="AX38" s="945"/>
      <c r="AY38" s="945"/>
      <c r="AZ38" s="945"/>
      <c r="BA38" s="945"/>
      <c r="BB38" s="945"/>
      <c r="BC38" s="945"/>
      <c r="BD38" s="945"/>
      <c r="BE38" s="946"/>
      <c r="BF38" s="194"/>
      <c r="BG38" s="5"/>
    </row>
    <row r="39" spans="3:61" ht="29.25" customHeight="1" x14ac:dyDescent="0.25">
      <c r="C39" s="5"/>
      <c r="D39" s="193"/>
      <c r="E39" s="944"/>
      <c r="F39" s="945"/>
      <c r="G39" s="945"/>
      <c r="H39" s="945"/>
      <c r="I39" s="945"/>
      <c r="J39" s="945"/>
      <c r="K39" s="945"/>
      <c r="L39" s="945"/>
      <c r="M39" s="945"/>
      <c r="N39" s="945"/>
      <c r="O39" s="945"/>
      <c r="P39" s="945"/>
      <c r="Q39" s="945"/>
      <c r="R39" s="945"/>
      <c r="S39" s="945"/>
      <c r="T39" s="945"/>
      <c r="U39" s="945"/>
      <c r="V39" s="945"/>
      <c r="W39" s="945"/>
      <c r="X39" s="946"/>
      <c r="Y39" s="944"/>
      <c r="Z39" s="945"/>
      <c r="AA39" s="945"/>
      <c r="AB39" s="945"/>
      <c r="AC39" s="945"/>
      <c r="AD39" s="945"/>
      <c r="AE39" s="945"/>
      <c r="AF39" s="945"/>
      <c r="AG39" s="945"/>
      <c r="AH39" s="945"/>
      <c r="AI39" s="945"/>
      <c r="AJ39" s="945"/>
      <c r="AK39" s="945"/>
      <c r="AL39" s="945"/>
      <c r="AM39" s="945"/>
      <c r="AN39" s="945"/>
      <c r="AO39" s="945"/>
      <c r="AP39" s="945"/>
      <c r="AQ39" s="945"/>
      <c r="AR39" s="945"/>
      <c r="AS39" s="945"/>
      <c r="AT39" s="945"/>
      <c r="AU39" s="946"/>
      <c r="AV39" s="944"/>
      <c r="AW39" s="945"/>
      <c r="AX39" s="945"/>
      <c r="AY39" s="945"/>
      <c r="AZ39" s="945"/>
      <c r="BA39" s="945"/>
      <c r="BB39" s="945"/>
      <c r="BC39" s="945"/>
      <c r="BD39" s="945"/>
      <c r="BE39" s="946"/>
      <c r="BF39" s="194"/>
      <c r="BG39" s="5"/>
    </row>
    <row r="40" spans="3:61" ht="29.25" customHeight="1" x14ac:dyDescent="0.25">
      <c r="C40" s="5"/>
      <c r="D40" s="193"/>
      <c r="E40" s="944"/>
      <c r="F40" s="945"/>
      <c r="G40" s="945"/>
      <c r="H40" s="945"/>
      <c r="I40" s="945"/>
      <c r="J40" s="945"/>
      <c r="K40" s="945"/>
      <c r="L40" s="945"/>
      <c r="M40" s="945"/>
      <c r="N40" s="945"/>
      <c r="O40" s="945"/>
      <c r="P40" s="945"/>
      <c r="Q40" s="945"/>
      <c r="R40" s="945"/>
      <c r="S40" s="945"/>
      <c r="T40" s="945"/>
      <c r="U40" s="945"/>
      <c r="V40" s="945"/>
      <c r="W40" s="945"/>
      <c r="X40" s="946"/>
      <c r="Y40" s="944"/>
      <c r="Z40" s="945"/>
      <c r="AA40" s="945"/>
      <c r="AB40" s="945"/>
      <c r="AC40" s="945"/>
      <c r="AD40" s="945"/>
      <c r="AE40" s="945"/>
      <c r="AF40" s="945"/>
      <c r="AG40" s="945"/>
      <c r="AH40" s="945"/>
      <c r="AI40" s="945"/>
      <c r="AJ40" s="945"/>
      <c r="AK40" s="945"/>
      <c r="AL40" s="945"/>
      <c r="AM40" s="945"/>
      <c r="AN40" s="945"/>
      <c r="AO40" s="945"/>
      <c r="AP40" s="945"/>
      <c r="AQ40" s="945"/>
      <c r="AR40" s="945"/>
      <c r="AS40" s="945"/>
      <c r="AT40" s="945"/>
      <c r="AU40" s="946"/>
      <c r="AV40" s="944"/>
      <c r="AW40" s="945"/>
      <c r="AX40" s="945"/>
      <c r="AY40" s="945"/>
      <c r="AZ40" s="945"/>
      <c r="BA40" s="945"/>
      <c r="BB40" s="945"/>
      <c r="BC40" s="945"/>
      <c r="BD40" s="945"/>
      <c r="BE40" s="946"/>
      <c r="BF40" s="194"/>
      <c r="BG40" s="5"/>
    </row>
    <row r="41" spans="3:61" ht="29.25" customHeight="1" x14ac:dyDescent="0.25">
      <c r="C41" s="5"/>
      <c r="D41" s="193"/>
      <c r="E41" s="944"/>
      <c r="F41" s="945"/>
      <c r="G41" s="945"/>
      <c r="H41" s="945"/>
      <c r="I41" s="945"/>
      <c r="J41" s="945"/>
      <c r="K41" s="945"/>
      <c r="L41" s="945"/>
      <c r="M41" s="945"/>
      <c r="N41" s="945"/>
      <c r="O41" s="945"/>
      <c r="P41" s="945"/>
      <c r="Q41" s="945"/>
      <c r="R41" s="945"/>
      <c r="S41" s="945"/>
      <c r="T41" s="945"/>
      <c r="U41" s="945"/>
      <c r="V41" s="945"/>
      <c r="W41" s="945"/>
      <c r="X41" s="946"/>
      <c r="Y41" s="944"/>
      <c r="Z41" s="945"/>
      <c r="AA41" s="945"/>
      <c r="AB41" s="945"/>
      <c r="AC41" s="945"/>
      <c r="AD41" s="945"/>
      <c r="AE41" s="945"/>
      <c r="AF41" s="945"/>
      <c r="AG41" s="945"/>
      <c r="AH41" s="945"/>
      <c r="AI41" s="945"/>
      <c r="AJ41" s="945"/>
      <c r="AK41" s="945"/>
      <c r="AL41" s="945"/>
      <c r="AM41" s="945"/>
      <c r="AN41" s="945"/>
      <c r="AO41" s="945"/>
      <c r="AP41" s="945"/>
      <c r="AQ41" s="945"/>
      <c r="AR41" s="945"/>
      <c r="AS41" s="945"/>
      <c r="AT41" s="945"/>
      <c r="AU41" s="946"/>
      <c r="AV41" s="944"/>
      <c r="AW41" s="945"/>
      <c r="AX41" s="945"/>
      <c r="AY41" s="945"/>
      <c r="AZ41" s="945"/>
      <c r="BA41" s="945"/>
      <c r="BB41" s="945"/>
      <c r="BC41" s="945"/>
      <c r="BD41" s="945"/>
      <c r="BE41" s="946"/>
      <c r="BF41" s="194"/>
      <c r="BG41" s="5"/>
    </row>
    <row r="42" spans="3:61" ht="7.5" customHeight="1" x14ac:dyDescent="0.2">
      <c r="C42" s="5"/>
      <c r="D42" s="195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7"/>
      <c r="BG42" s="5"/>
    </row>
    <row r="43" spans="3:61" s="7" customFormat="1" ht="22.5" customHeight="1" x14ac:dyDescent="0.2">
      <c r="C43" s="10"/>
      <c r="D43" s="128"/>
      <c r="E43" s="129" t="s">
        <v>324</v>
      </c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1"/>
      <c r="BG43" s="8"/>
      <c r="BH43" s="125"/>
      <c r="BI43" s="126"/>
    </row>
    <row r="44" spans="3:61" ht="19.5" customHeight="1" x14ac:dyDescent="0.25">
      <c r="C44" s="5"/>
      <c r="D44" s="200"/>
      <c r="E44" s="928"/>
      <c r="F44" s="929"/>
      <c r="G44" s="929"/>
      <c r="H44" s="132" t="s">
        <v>325</v>
      </c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201"/>
      <c r="BG44" s="5"/>
    </row>
    <row r="45" spans="3:61" ht="19.5" customHeight="1" x14ac:dyDescent="0.25">
      <c r="C45" s="5"/>
      <c r="D45" s="202"/>
      <c r="E45" s="203"/>
      <c r="F45" s="204"/>
      <c r="G45" s="182"/>
      <c r="H45" s="132" t="s">
        <v>326</v>
      </c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6"/>
      <c r="BG45" s="5"/>
    </row>
    <row r="46" spans="3:61" ht="7.5" customHeight="1" x14ac:dyDescent="0.25">
      <c r="C46" s="5"/>
      <c r="D46" s="200"/>
      <c r="E46" s="207"/>
      <c r="F46" s="207"/>
      <c r="G46" s="208"/>
      <c r="H46" s="133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10"/>
      <c r="BE46" s="207"/>
      <c r="BF46" s="211"/>
      <c r="BG46" s="5"/>
    </row>
    <row r="47" spans="3:61" ht="14.25" customHeight="1" x14ac:dyDescent="0.2">
      <c r="C47" s="5"/>
      <c r="D47" s="212">
        <v>3</v>
      </c>
      <c r="E47" s="949" t="s">
        <v>327</v>
      </c>
      <c r="F47" s="950"/>
      <c r="G47" s="950"/>
      <c r="H47" s="950"/>
      <c r="I47" s="950"/>
      <c r="J47" s="950"/>
      <c r="K47" s="950"/>
      <c r="L47" s="950"/>
      <c r="M47" s="950"/>
      <c r="N47" s="950"/>
      <c r="O47" s="950"/>
      <c r="P47" s="950"/>
      <c r="Q47" s="950"/>
      <c r="R47" s="950"/>
      <c r="S47" s="950"/>
      <c r="T47" s="950"/>
      <c r="U47" s="950"/>
      <c r="V47" s="950"/>
      <c r="W47" s="950"/>
      <c r="X47" s="950"/>
      <c r="Y47" s="950"/>
      <c r="Z47" s="950"/>
      <c r="AA47" s="950"/>
      <c r="AB47" s="950"/>
      <c r="AC47" s="950"/>
      <c r="AD47" s="950"/>
      <c r="AE47" s="950"/>
      <c r="AF47" s="950"/>
      <c r="AG47" s="950"/>
      <c r="AH47" s="950"/>
      <c r="AI47" s="950"/>
      <c r="AJ47" s="950"/>
      <c r="AK47" s="950"/>
      <c r="AL47" s="950"/>
      <c r="AM47" s="950"/>
      <c r="AN47" s="950"/>
      <c r="AO47" s="950"/>
      <c r="AP47" s="950"/>
      <c r="AQ47" s="950"/>
      <c r="AR47" s="950"/>
      <c r="AS47" s="950"/>
      <c r="AT47" s="950"/>
      <c r="AU47" s="950"/>
      <c r="AV47" s="950"/>
      <c r="AW47" s="950"/>
      <c r="AX47" s="950"/>
      <c r="AY47" s="950"/>
      <c r="AZ47" s="950"/>
      <c r="BA47" s="950"/>
      <c r="BB47" s="950"/>
      <c r="BC47" s="950"/>
      <c r="BD47" s="950"/>
      <c r="BE47" s="950"/>
      <c r="BF47" s="951"/>
      <c r="BG47" s="5"/>
    </row>
    <row r="48" spans="3:61" ht="14.25" customHeight="1" x14ac:dyDescent="0.2">
      <c r="C48" s="5"/>
      <c r="D48" s="187">
        <v>4</v>
      </c>
      <c r="E48" s="952" t="s">
        <v>328</v>
      </c>
      <c r="F48" s="953"/>
      <c r="G48" s="953"/>
      <c r="H48" s="953"/>
      <c r="I48" s="953"/>
      <c r="J48" s="953"/>
      <c r="K48" s="953"/>
      <c r="L48" s="953"/>
      <c r="M48" s="953"/>
      <c r="N48" s="953"/>
      <c r="O48" s="953"/>
      <c r="P48" s="953"/>
      <c r="Q48" s="953"/>
      <c r="R48" s="953"/>
      <c r="S48" s="953"/>
      <c r="T48" s="953"/>
      <c r="U48" s="953"/>
      <c r="V48" s="953"/>
      <c r="W48" s="953"/>
      <c r="X48" s="953"/>
      <c r="Y48" s="953"/>
      <c r="Z48" s="953"/>
      <c r="AA48" s="953"/>
      <c r="AB48" s="953"/>
      <c r="AC48" s="953"/>
      <c r="AD48" s="953"/>
      <c r="AE48" s="953"/>
      <c r="AF48" s="953"/>
      <c r="AG48" s="953"/>
      <c r="AH48" s="953"/>
      <c r="AI48" s="953"/>
      <c r="AJ48" s="953"/>
      <c r="AK48" s="953"/>
      <c r="AL48" s="953"/>
      <c r="AM48" s="953"/>
      <c r="AN48" s="953"/>
      <c r="AO48" s="953"/>
      <c r="AP48" s="953"/>
      <c r="AQ48" s="953"/>
      <c r="AR48" s="953"/>
      <c r="AS48" s="953"/>
      <c r="AT48" s="953"/>
      <c r="AU48" s="953"/>
      <c r="AV48" s="953"/>
      <c r="AW48" s="953"/>
      <c r="AX48" s="953"/>
      <c r="AY48" s="953"/>
      <c r="AZ48" s="953"/>
      <c r="BA48" s="953"/>
      <c r="BB48" s="953"/>
      <c r="BC48" s="953"/>
      <c r="BD48" s="953"/>
      <c r="BE48" s="953"/>
      <c r="BF48" s="954"/>
      <c r="BG48" s="5"/>
    </row>
    <row r="49" spans="3:75" ht="9" customHeight="1" x14ac:dyDescent="0.25">
      <c r="C49" s="5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80"/>
      <c r="W49" s="180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5"/>
      <c r="BH49" s="122"/>
      <c r="BI49" s="122"/>
      <c r="BJ49" s="25"/>
      <c r="BU49" s="178"/>
      <c r="BV49" s="178"/>
      <c r="BW49" s="179"/>
    </row>
    <row r="50" spans="3:75" s="7" customFormat="1" ht="18" customHeight="1" x14ac:dyDescent="0.25">
      <c r="C50" s="10"/>
      <c r="D50" s="124" t="s">
        <v>329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8"/>
      <c r="BH50" s="125"/>
      <c r="BI50" s="126"/>
    </row>
    <row r="51" spans="3:75" ht="19.5" customHeight="1" x14ac:dyDescent="0.2">
      <c r="C51" s="5"/>
      <c r="D51" s="181"/>
      <c r="E51" s="182"/>
      <c r="F51" s="183"/>
      <c r="G51" s="132" t="s">
        <v>330</v>
      </c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5"/>
      <c r="BG51" s="5"/>
    </row>
    <row r="52" spans="3:75" ht="19.5" customHeight="1" x14ac:dyDescent="0.25">
      <c r="C52" s="5"/>
      <c r="D52" s="188"/>
      <c r="E52" s="189"/>
      <c r="F52" s="189"/>
      <c r="G52" s="383" t="s">
        <v>331</v>
      </c>
      <c r="H52" s="938"/>
      <c r="I52" s="938"/>
      <c r="J52" s="938"/>
      <c r="K52" s="938"/>
      <c r="L52" s="938"/>
      <c r="M52" s="938"/>
      <c r="N52" s="938"/>
      <c r="O52" s="938"/>
      <c r="P52" s="938"/>
      <c r="Q52" s="938"/>
      <c r="R52" s="938"/>
      <c r="S52" s="938"/>
      <c r="T52" s="938"/>
      <c r="U52" s="938"/>
      <c r="V52" s="938"/>
      <c r="W52" s="938"/>
      <c r="X52" s="938"/>
      <c r="Y52" s="938"/>
      <c r="Z52" s="938"/>
      <c r="AA52" s="938"/>
      <c r="AB52" s="938"/>
      <c r="AC52" s="938"/>
      <c r="AD52" s="938"/>
      <c r="AE52" s="938"/>
      <c r="AF52" s="938"/>
      <c r="AG52" s="938"/>
      <c r="AH52" s="938"/>
      <c r="AI52" s="938"/>
      <c r="AJ52" s="938"/>
      <c r="AK52" s="938"/>
      <c r="AL52" s="938"/>
      <c r="AM52" s="938"/>
      <c r="AN52" s="938"/>
      <c r="AO52" s="938"/>
      <c r="AP52" s="938"/>
      <c r="AQ52" s="938"/>
      <c r="AR52" s="938"/>
      <c r="AS52" s="938"/>
      <c r="AT52" s="938"/>
      <c r="AU52" s="938"/>
      <c r="AV52" s="938"/>
      <c r="AW52" s="938"/>
      <c r="AX52" s="938"/>
      <c r="AY52" s="938"/>
      <c r="AZ52" s="938"/>
      <c r="BA52" s="938"/>
      <c r="BB52" s="938"/>
      <c r="BC52" s="938"/>
      <c r="BD52" s="938"/>
      <c r="BE52" s="938"/>
      <c r="BF52" s="939"/>
      <c r="BG52" s="5"/>
    </row>
    <row r="53" spans="3:75" ht="3.75" customHeight="1" x14ac:dyDescent="0.25">
      <c r="C53" s="5"/>
      <c r="D53" s="193"/>
      <c r="E53" s="196"/>
      <c r="F53" s="196"/>
      <c r="G53" s="127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9"/>
      <c r="BG53" s="5"/>
    </row>
    <row r="54" spans="3:75" ht="20.25" customHeight="1" x14ac:dyDescent="0.2">
      <c r="C54" s="5"/>
      <c r="D54" s="193"/>
      <c r="E54" s="937" t="s">
        <v>322</v>
      </c>
      <c r="F54" s="940"/>
      <c r="G54" s="940"/>
      <c r="H54" s="940"/>
      <c r="I54" s="940"/>
      <c r="J54" s="940"/>
      <c r="K54" s="940"/>
      <c r="L54" s="940"/>
      <c r="M54" s="940"/>
      <c r="N54" s="940"/>
      <c r="O54" s="940"/>
      <c r="P54" s="940"/>
      <c r="Q54" s="940"/>
      <c r="R54" s="940"/>
      <c r="S54" s="940"/>
      <c r="T54" s="940"/>
      <c r="U54" s="940"/>
      <c r="V54" s="940"/>
      <c r="W54" s="940"/>
      <c r="X54" s="941"/>
      <c r="Y54" s="936" t="s">
        <v>316</v>
      </c>
      <c r="Z54" s="940"/>
      <c r="AA54" s="940"/>
      <c r="AB54" s="940"/>
      <c r="AC54" s="940"/>
      <c r="AD54" s="940"/>
      <c r="AE54" s="940"/>
      <c r="AF54" s="940"/>
      <c r="AG54" s="940"/>
      <c r="AH54" s="940"/>
      <c r="AI54" s="940"/>
      <c r="AJ54" s="940"/>
      <c r="AK54" s="940"/>
      <c r="AL54" s="940"/>
      <c r="AM54" s="940"/>
      <c r="AN54" s="940"/>
      <c r="AO54" s="940"/>
      <c r="AP54" s="940"/>
      <c r="AQ54" s="940"/>
      <c r="AR54" s="940"/>
      <c r="AS54" s="940"/>
      <c r="AT54" s="940"/>
      <c r="AU54" s="941"/>
      <c r="AV54" s="877" t="s">
        <v>323</v>
      </c>
      <c r="AW54" s="942"/>
      <c r="AX54" s="942"/>
      <c r="AY54" s="942"/>
      <c r="AZ54" s="942"/>
      <c r="BA54" s="942"/>
      <c r="BB54" s="942"/>
      <c r="BC54" s="942"/>
      <c r="BD54" s="942"/>
      <c r="BE54" s="943"/>
      <c r="BF54" s="194"/>
      <c r="BG54" s="5"/>
    </row>
    <row r="55" spans="3:75" ht="29.25" customHeight="1" x14ac:dyDescent="0.25">
      <c r="C55" s="5"/>
      <c r="D55" s="193"/>
      <c r="E55" s="944"/>
      <c r="F55" s="945"/>
      <c r="G55" s="945"/>
      <c r="H55" s="945"/>
      <c r="I55" s="945"/>
      <c r="J55" s="945"/>
      <c r="K55" s="945"/>
      <c r="L55" s="945"/>
      <c r="M55" s="945"/>
      <c r="N55" s="945"/>
      <c r="O55" s="945"/>
      <c r="P55" s="945"/>
      <c r="Q55" s="945"/>
      <c r="R55" s="945"/>
      <c r="S55" s="945"/>
      <c r="T55" s="945"/>
      <c r="U55" s="945"/>
      <c r="V55" s="945"/>
      <c r="W55" s="945"/>
      <c r="X55" s="946"/>
      <c r="Y55" s="944"/>
      <c r="Z55" s="945"/>
      <c r="AA55" s="945"/>
      <c r="AB55" s="945"/>
      <c r="AC55" s="945"/>
      <c r="AD55" s="945"/>
      <c r="AE55" s="945"/>
      <c r="AF55" s="945"/>
      <c r="AG55" s="945"/>
      <c r="AH55" s="945"/>
      <c r="AI55" s="945"/>
      <c r="AJ55" s="945"/>
      <c r="AK55" s="945"/>
      <c r="AL55" s="945"/>
      <c r="AM55" s="945"/>
      <c r="AN55" s="945"/>
      <c r="AO55" s="945"/>
      <c r="AP55" s="945"/>
      <c r="AQ55" s="945"/>
      <c r="AR55" s="945"/>
      <c r="AS55" s="945"/>
      <c r="AT55" s="945"/>
      <c r="AU55" s="946"/>
      <c r="AV55" s="919"/>
      <c r="AW55" s="947"/>
      <c r="AX55" s="947"/>
      <c r="AY55" s="947"/>
      <c r="AZ55" s="947"/>
      <c r="BA55" s="947"/>
      <c r="BB55" s="947"/>
      <c r="BC55" s="947"/>
      <c r="BD55" s="947"/>
      <c r="BE55" s="948"/>
      <c r="BF55" s="194"/>
      <c r="BG55" s="5"/>
    </row>
    <row r="56" spans="3:75" ht="44.25" customHeight="1" x14ac:dyDescent="0.2">
      <c r="C56" s="5"/>
      <c r="D56" s="193"/>
      <c r="E56" s="936" t="s">
        <v>332</v>
      </c>
      <c r="F56" s="580"/>
      <c r="G56" s="580"/>
      <c r="H56" s="580"/>
      <c r="I56" s="580"/>
      <c r="J56" s="580"/>
      <c r="K56" s="580"/>
      <c r="L56" s="580"/>
      <c r="M56" s="580"/>
      <c r="N56" s="580"/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I56" s="580"/>
      <c r="AJ56" s="580"/>
      <c r="AK56" s="580"/>
      <c r="AL56" s="580"/>
      <c r="AM56" s="580"/>
      <c r="AN56" s="580"/>
      <c r="AO56" s="580"/>
      <c r="AP56" s="580"/>
      <c r="AQ56" s="580"/>
      <c r="AR56" s="580"/>
      <c r="AS56" s="580"/>
      <c r="AT56" s="580"/>
      <c r="AU56" s="580"/>
      <c r="AV56" s="580"/>
      <c r="AW56" s="580"/>
      <c r="AX56" s="580"/>
      <c r="AY56" s="580"/>
      <c r="AZ56" s="580"/>
      <c r="BA56" s="580"/>
      <c r="BB56" s="580"/>
      <c r="BC56" s="580"/>
      <c r="BD56" s="580"/>
      <c r="BE56" s="580"/>
      <c r="BF56" s="213"/>
      <c r="BG56" s="5"/>
    </row>
    <row r="57" spans="3:75" ht="19.5" customHeight="1" x14ac:dyDescent="0.2">
      <c r="C57" s="5"/>
      <c r="D57" s="193"/>
      <c r="E57" s="586" t="s">
        <v>333</v>
      </c>
      <c r="F57" s="469"/>
      <c r="G57" s="469"/>
      <c r="H57" s="469"/>
      <c r="I57" s="469"/>
      <c r="J57" s="469"/>
      <c r="K57" s="469"/>
      <c r="L57" s="469"/>
      <c r="M57" s="469"/>
      <c r="N57" s="469"/>
      <c r="O57" s="470"/>
      <c r="P57" s="937" t="s">
        <v>334</v>
      </c>
      <c r="Q57" s="469"/>
      <c r="R57" s="469"/>
      <c r="S57" s="469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69"/>
      <c r="AK57" s="469"/>
      <c r="AL57" s="469"/>
      <c r="AM57" s="469"/>
      <c r="AN57" s="469"/>
      <c r="AO57" s="469"/>
      <c r="AP57" s="469"/>
      <c r="AQ57" s="470"/>
      <c r="AR57" s="877" t="s">
        <v>335</v>
      </c>
      <c r="AS57" s="580"/>
      <c r="AT57" s="580"/>
      <c r="AU57" s="580"/>
      <c r="AV57" s="580"/>
      <c r="AW57" s="580"/>
      <c r="AX57" s="580"/>
      <c r="AY57" s="580"/>
      <c r="AZ57" s="580"/>
      <c r="BA57" s="580"/>
      <c r="BB57" s="580"/>
      <c r="BC57" s="580"/>
      <c r="BD57" s="580"/>
      <c r="BE57" s="581"/>
      <c r="BF57" s="194"/>
      <c r="BG57" s="5"/>
    </row>
    <row r="58" spans="3:75" ht="29.25" customHeight="1" x14ac:dyDescent="0.25">
      <c r="C58" s="5"/>
      <c r="D58" s="193"/>
      <c r="E58" s="919"/>
      <c r="F58" s="920"/>
      <c r="G58" s="920"/>
      <c r="H58" s="920"/>
      <c r="I58" s="920"/>
      <c r="J58" s="920"/>
      <c r="K58" s="920"/>
      <c r="L58" s="920"/>
      <c r="M58" s="920"/>
      <c r="N58" s="920"/>
      <c r="O58" s="921"/>
      <c r="P58" s="922"/>
      <c r="Q58" s="923"/>
      <c r="R58" s="923"/>
      <c r="S58" s="923"/>
      <c r="T58" s="923"/>
      <c r="U58" s="923"/>
      <c r="V58" s="923"/>
      <c r="W58" s="923"/>
      <c r="X58" s="923"/>
      <c r="Y58" s="923"/>
      <c r="Z58" s="923"/>
      <c r="AA58" s="923"/>
      <c r="AB58" s="923"/>
      <c r="AC58" s="923"/>
      <c r="AD58" s="923"/>
      <c r="AE58" s="923"/>
      <c r="AF58" s="923"/>
      <c r="AG58" s="923"/>
      <c r="AH58" s="923"/>
      <c r="AI58" s="923"/>
      <c r="AJ58" s="923"/>
      <c r="AK58" s="923"/>
      <c r="AL58" s="923"/>
      <c r="AM58" s="923"/>
      <c r="AN58" s="923"/>
      <c r="AO58" s="923"/>
      <c r="AP58" s="923"/>
      <c r="AQ58" s="924"/>
      <c r="AR58" s="925"/>
      <c r="AS58" s="926"/>
      <c r="AT58" s="926"/>
      <c r="AU58" s="926"/>
      <c r="AV58" s="926"/>
      <c r="AW58" s="926"/>
      <c r="AX58" s="926"/>
      <c r="AY58" s="926"/>
      <c r="AZ58" s="926"/>
      <c r="BA58" s="926"/>
      <c r="BB58" s="926"/>
      <c r="BC58" s="926"/>
      <c r="BD58" s="926"/>
      <c r="BE58" s="927"/>
      <c r="BF58" s="194"/>
      <c r="BG58" s="5"/>
    </row>
    <row r="59" spans="3:75" ht="29.25" customHeight="1" x14ac:dyDescent="0.25">
      <c r="C59" s="5"/>
      <c r="D59" s="193"/>
      <c r="E59" s="919"/>
      <c r="F59" s="920"/>
      <c r="G59" s="920"/>
      <c r="H59" s="920"/>
      <c r="I59" s="920"/>
      <c r="J59" s="920"/>
      <c r="K59" s="920"/>
      <c r="L59" s="920"/>
      <c r="M59" s="920"/>
      <c r="N59" s="920"/>
      <c r="O59" s="921"/>
      <c r="P59" s="922"/>
      <c r="Q59" s="923"/>
      <c r="R59" s="923"/>
      <c r="S59" s="923"/>
      <c r="T59" s="923"/>
      <c r="U59" s="923"/>
      <c r="V59" s="923"/>
      <c r="W59" s="923"/>
      <c r="X59" s="923"/>
      <c r="Y59" s="923"/>
      <c r="Z59" s="923"/>
      <c r="AA59" s="923"/>
      <c r="AB59" s="923"/>
      <c r="AC59" s="923"/>
      <c r="AD59" s="923"/>
      <c r="AE59" s="923"/>
      <c r="AF59" s="923"/>
      <c r="AG59" s="923"/>
      <c r="AH59" s="923"/>
      <c r="AI59" s="923"/>
      <c r="AJ59" s="923"/>
      <c r="AK59" s="923"/>
      <c r="AL59" s="923"/>
      <c r="AM59" s="923"/>
      <c r="AN59" s="923"/>
      <c r="AO59" s="923"/>
      <c r="AP59" s="923"/>
      <c r="AQ59" s="924"/>
      <c r="AR59" s="925"/>
      <c r="AS59" s="926"/>
      <c r="AT59" s="926"/>
      <c r="AU59" s="926"/>
      <c r="AV59" s="926"/>
      <c r="AW59" s="926"/>
      <c r="AX59" s="926"/>
      <c r="AY59" s="926"/>
      <c r="AZ59" s="926"/>
      <c r="BA59" s="926"/>
      <c r="BB59" s="926"/>
      <c r="BC59" s="926"/>
      <c r="BD59" s="926"/>
      <c r="BE59" s="927"/>
      <c r="BF59" s="194"/>
      <c r="BG59" s="5"/>
    </row>
    <row r="60" spans="3:75" ht="29.25" customHeight="1" x14ac:dyDescent="0.25">
      <c r="C60" s="5"/>
      <c r="D60" s="193"/>
      <c r="E60" s="919"/>
      <c r="F60" s="920"/>
      <c r="G60" s="920"/>
      <c r="H60" s="920"/>
      <c r="I60" s="920"/>
      <c r="J60" s="920"/>
      <c r="K60" s="920"/>
      <c r="L60" s="920"/>
      <c r="M60" s="920"/>
      <c r="N60" s="920"/>
      <c r="O60" s="921"/>
      <c r="P60" s="922"/>
      <c r="Q60" s="923"/>
      <c r="R60" s="923"/>
      <c r="S60" s="923"/>
      <c r="T60" s="923"/>
      <c r="U60" s="923"/>
      <c r="V60" s="923"/>
      <c r="W60" s="923"/>
      <c r="X60" s="923"/>
      <c r="Y60" s="923"/>
      <c r="Z60" s="923"/>
      <c r="AA60" s="923"/>
      <c r="AB60" s="923"/>
      <c r="AC60" s="923"/>
      <c r="AD60" s="923"/>
      <c r="AE60" s="923"/>
      <c r="AF60" s="923"/>
      <c r="AG60" s="923"/>
      <c r="AH60" s="923"/>
      <c r="AI60" s="923"/>
      <c r="AJ60" s="923"/>
      <c r="AK60" s="923"/>
      <c r="AL60" s="923"/>
      <c r="AM60" s="923"/>
      <c r="AN60" s="923"/>
      <c r="AO60" s="923"/>
      <c r="AP60" s="923"/>
      <c r="AQ60" s="924"/>
      <c r="AR60" s="925"/>
      <c r="AS60" s="926"/>
      <c r="AT60" s="926"/>
      <c r="AU60" s="926"/>
      <c r="AV60" s="926"/>
      <c r="AW60" s="926"/>
      <c r="AX60" s="926"/>
      <c r="AY60" s="926"/>
      <c r="AZ60" s="926"/>
      <c r="BA60" s="926"/>
      <c r="BB60" s="926"/>
      <c r="BC60" s="926"/>
      <c r="BD60" s="926"/>
      <c r="BE60" s="927"/>
      <c r="BF60" s="194"/>
      <c r="BG60" s="5"/>
    </row>
    <row r="61" spans="3:75" ht="29.25" customHeight="1" x14ac:dyDescent="0.25">
      <c r="C61" s="5"/>
      <c r="D61" s="193"/>
      <c r="E61" s="919"/>
      <c r="F61" s="920"/>
      <c r="G61" s="920"/>
      <c r="H61" s="920"/>
      <c r="I61" s="920"/>
      <c r="J61" s="920"/>
      <c r="K61" s="920"/>
      <c r="L61" s="920"/>
      <c r="M61" s="920"/>
      <c r="N61" s="920"/>
      <c r="O61" s="921"/>
      <c r="P61" s="922"/>
      <c r="Q61" s="923"/>
      <c r="R61" s="923"/>
      <c r="S61" s="923"/>
      <c r="T61" s="923"/>
      <c r="U61" s="923"/>
      <c r="V61" s="923"/>
      <c r="W61" s="923"/>
      <c r="X61" s="923"/>
      <c r="Y61" s="923"/>
      <c r="Z61" s="923"/>
      <c r="AA61" s="923"/>
      <c r="AB61" s="923"/>
      <c r="AC61" s="923"/>
      <c r="AD61" s="923"/>
      <c r="AE61" s="923"/>
      <c r="AF61" s="923"/>
      <c r="AG61" s="923"/>
      <c r="AH61" s="923"/>
      <c r="AI61" s="923"/>
      <c r="AJ61" s="923"/>
      <c r="AK61" s="923"/>
      <c r="AL61" s="923"/>
      <c r="AM61" s="923"/>
      <c r="AN61" s="923"/>
      <c r="AO61" s="923"/>
      <c r="AP61" s="923"/>
      <c r="AQ61" s="924"/>
      <c r="AR61" s="925"/>
      <c r="AS61" s="926"/>
      <c r="AT61" s="926"/>
      <c r="AU61" s="926"/>
      <c r="AV61" s="926"/>
      <c r="AW61" s="926"/>
      <c r="AX61" s="926"/>
      <c r="AY61" s="926"/>
      <c r="AZ61" s="926"/>
      <c r="BA61" s="926"/>
      <c r="BB61" s="926"/>
      <c r="BC61" s="926"/>
      <c r="BD61" s="926"/>
      <c r="BE61" s="927"/>
      <c r="BF61" s="194"/>
      <c r="BG61" s="5"/>
    </row>
    <row r="62" spans="3:75" ht="7.5" customHeight="1" x14ac:dyDescent="0.25">
      <c r="C62" s="5"/>
      <c r="D62" s="214"/>
      <c r="E62" s="215"/>
      <c r="F62" s="215"/>
      <c r="G62" s="196"/>
      <c r="H62" s="127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205"/>
      <c r="BE62" s="215"/>
      <c r="BF62" s="216"/>
      <c r="BG62" s="5"/>
    </row>
    <row r="63" spans="3:75" s="7" customFormat="1" ht="22.5" customHeight="1" x14ac:dyDescent="0.2">
      <c r="C63" s="10"/>
      <c r="D63" s="128"/>
      <c r="E63" s="129" t="s">
        <v>336</v>
      </c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1"/>
      <c r="BG63" s="8"/>
      <c r="BH63" s="125"/>
      <c r="BI63" s="126"/>
    </row>
    <row r="64" spans="3:75" ht="19.5" customHeight="1" x14ac:dyDescent="0.25">
      <c r="C64" s="5"/>
      <c r="D64" s="200"/>
      <c r="E64" s="928"/>
      <c r="F64" s="929"/>
      <c r="G64" s="929"/>
      <c r="H64" s="132" t="s">
        <v>325</v>
      </c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201"/>
      <c r="BG64" s="5"/>
    </row>
    <row r="65" spans="3:75" ht="19.5" customHeight="1" x14ac:dyDescent="0.25">
      <c r="C65" s="5"/>
      <c r="D65" s="202"/>
      <c r="E65" s="203"/>
      <c r="F65" s="204"/>
      <c r="G65" s="182"/>
      <c r="H65" s="132" t="s">
        <v>326</v>
      </c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6"/>
      <c r="BG65" s="5"/>
    </row>
    <row r="66" spans="3:75" ht="7.5" customHeight="1" x14ac:dyDescent="0.25">
      <c r="C66" s="5"/>
      <c r="D66" s="214"/>
      <c r="E66" s="215"/>
      <c r="F66" s="215"/>
      <c r="G66" s="196"/>
      <c r="H66" s="127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205"/>
      <c r="BE66" s="215"/>
      <c r="BF66" s="216"/>
      <c r="BG66" s="5"/>
    </row>
    <row r="67" spans="3:75" ht="14.25" customHeight="1" x14ac:dyDescent="0.2">
      <c r="C67" s="5"/>
      <c r="D67" s="212">
        <v>5</v>
      </c>
      <c r="E67" s="930" t="s">
        <v>337</v>
      </c>
      <c r="F67" s="931"/>
      <c r="G67" s="931"/>
      <c r="H67" s="931"/>
      <c r="I67" s="931"/>
      <c r="J67" s="931"/>
      <c r="K67" s="931"/>
      <c r="L67" s="931"/>
      <c r="M67" s="931"/>
      <c r="N67" s="931"/>
      <c r="O67" s="931"/>
      <c r="P67" s="931"/>
      <c r="Q67" s="931"/>
      <c r="R67" s="931"/>
      <c r="S67" s="931"/>
      <c r="T67" s="931"/>
      <c r="U67" s="931"/>
      <c r="V67" s="931"/>
      <c r="W67" s="931"/>
      <c r="X67" s="931"/>
      <c r="Y67" s="931"/>
      <c r="Z67" s="931"/>
      <c r="AA67" s="931"/>
      <c r="AB67" s="931"/>
      <c r="AC67" s="931"/>
      <c r="AD67" s="931"/>
      <c r="AE67" s="931"/>
      <c r="AF67" s="931"/>
      <c r="AG67" s="931"/>
      <c r="AH67" s="931"/>
      <c r="AI67" s="931"/>
      <c r="AJ67" s="931"/>
      <c r="AK67" s="931"/>
      <c r="AL67" s="931"/>
      <c r="AM67" s="931"/>
      <c r="AN67" s="931"/>
      <c r="AO67" s="931"/>
      <c r="AP67" s="931"/>
      <c r="AQ67" s="931"/>
      <c r="AR67" s="931"/>
      <c r="AS67" s="931"/>
      <c r="AT67" s="931"/>
      <c r="AU67" s="931"/>
      <c r="AV67" s="931"/>
      <c r="AW67" s="931"/>
      <c r="AX67" s="931"/>
      <c r="AY67" s="931"/>
      <c r="AZ67" s="931"/>
      <c r="BA67" s="931"/>
      <c r="BB67" s="931"/>
      <c r="BC67" s="931"/>
      <c r="BD67" s="931"/>
      <c r="BE67" s="931"/>
      <c r="BF67" s="932"/>
      <c r="BG67" s="5"/>
    </row>
    <row r="68" spans="3:75" ht="38.25" customHeight="1" x14ac:dyDescent="0.2">
      <c r="C68" s="5"/>
      <c r="D68" s="187">
        <v>6</v>
      </c>
      <c r="E68" s="933" t="s">
        <v>338</v>
      </c>
      <c r="F68" s="934"/>
      <c r="G68" s="934"/>
      <c r="H68" s="934"/>
      <c r="I68" s="934"/>
      <c r="J68" s="934"/>
      <c r="K68" s="934"/>
      <c r="L68" s="934"/>
      <c r="M68" s="934"/>
      <c r="N68" s="934"/>
      <c r="O68" s="934"/>
      <c r="P68" s="934"/>
      <c r="Q68" s="934"/>
      <c r="R68" s="934"/>
      <c r="S68" s="934"/>
      <c r="T68" s="934"/>
      <c r="U68" s="934"/>
      <c r="V68" s="934"/>
      <c r="W68" s="934"/>
      <c r="X68" s="934"/>
      <c r="Y68" s="934"/>
      <c r="Z68" s="934"/>
      <c r="AA68" s="934"/>
      <c r="AB68" s="934"/>
      <c r="AC68" s="934"/>
      <c r="AD68" s="934"/>
      <c r="AE68" s="934"/>
      <c r="AF68" s="934"/>
      <c r="AG68" s="934"/>
      <c r="AH68" s="934"/>
      <c r="AI68" s="934"/>
      <c r="AJ68" s="934"/>
      <c r="AK68" s="934"/>
      <c r="AL68" s="934"/>
      <c r="AM68" s="934"/>
      <c r="AN68" s="934"/>
      <c r="AO68" s="934"/>
      <c r="AP68" s="934"/>
      <c r="AQ68" s="934"/>
      <c r="AR68" s="934"/>
      <c r="AS68" s="934"/>
      <c r="AT68" s="934"/>
      <c r="AU68" s="934"/>
      <c r="AV68" s="934"/>
      <c r="AW68" s="934"/>
      <c r="AX68" s="934"/>
      <c r="AY68" s="934"/>
      <c r="AZ68" s="934"/>
      <c r="BA68" s="934"/>
      <c r="BB68" s="934"/>
      <c r="BC68" s="934"/>
      <c r="BD68" s="934"/>
      <c r="BE68" s="934"/>
      <c r="BF68" s="935"/>
      <c r="BG68" s="5"/>
    </row>
    <row r="69" spans="3:75" ht="25.5" customHeight="1" x14ac:dyDescent="0.2">
      <c r="C69" s="5"/>
      <c r="D69" s="217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5"/>
    </row>
    <row r="70" spans="3:75" ht="9" customHeight="1" x14ac:dyDescent="0.25">
      <c r="C70" s="5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80"/>
      <c r="W70" s="180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5"/>
      <c r="BH70" s="122"/>
      <c r="BI70" s="122"/>
      <c r="BJ70" s="25"/>
      <c r="BU70" s="178"/>
      <c r="BV70" s="178"/>
      <c r="BW70" s="179"/>
    </row>
    <row r="71" spans="3:75" s="7" customFormat="1" ht="18" customHeight="1" x14ac:dyDescent="0.25">
      <c r="C71" s="10"/>
      <c r="D71" s="124" t="s">
        <v>339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8"/>
      <c r="BH71" s="125"/>
      <c r="BI71" s="126"/>
    </row>
    <row r="72" spans="3:75" ht="19.5" customHeight="1" x14ac:dyDescent="0.2">
      <c r="C72" s="5"/>
      <c r="D72" s="219" t="s">
        <v>340</v>
      </c>
      <c r="E72" s="784" t="s">
        <v>341</v>
      </c>
      <c r="F72" s="911"/>
      <c r="G72" s="911"/>
      <c r="H72" s="911"/>
      <c r="I72" s="911"/>
      <c r="J72" s="911"/>
      <c r="K72" s="911"/>
      <c r="L72" s="911"/>
      <c r="M72" s="911"/>
      <c r="N72" s="911"/>
      <c r="O72" s="911"/>
      <c r="P72" s="911"/>
      <c r="Q72" s="911"/>
      <c r="R72" s="911"/>
      <c r="S72" s="911"/>
      <c r="T72" s="911"/>
      <c r="U72" s="911"/>
      <c r="V72" s="911"/>
      <c r="W72" s="911"/>
      <c r="X72" s="911"/>
      <c r="Y72" s="911"/>
      <c r="Z72" s="911"/>
      <c r="AA72" s="911"/>
      <c r="AB72" s="911"/>
      <c r="AC72" s="911"/>
      <c r="AD72" s="911"/>
      <c r="AE72" s="911"/>
      <c r="AF72" s="911"/>
      <c r="AG72" s="911"/>
      <c r="AH72" s="911"/>
      <c r="AI72" s="911"/>
      <c r="AJ72" s="911"/>
      <c r="AK72" s="911"/>
      <c r="AL72" s="911"/>
      <c r="AM72" s="911"/>
      <c r="AN72" s="911"/>
      <c r="AO72" s="911"/>
      <c r="AP72" s="911"/>
      <c r="AQ72" s="911"/>
      <c r="AR72" s="911"/>
      <c r="AS72" s="911"/>
      <c r="AT72" s="911"/>
      <c r="AU72" s="911"/>
      <c r="AV72" s="911"/>
      <c r="AW72" s="911"/>
      <c r="AX72" s="911"/>
      <c r="AY72" s="911"/>
      <c r="AZ72" s="911"/>
      <c r="BA72" s="911"/>
      <c r="BB72" s="911"/>
      <c r="BC72" s="911"/>
      <c r="BD72" s="911"/>
      <c r="BE72" s="911"/>
      <c r="BF72" s="912"/>
      <c r="BG72" s="5"/>
    </row>
    <row r="73" spans="3:75" ht="45" customHeight="1" x14ac:dyDescent="0.2">
      <c r="C73" s="5"/>
      <c r="D73" s="220" t="s">
        <v>340</v>
      </c>
      <c r="E73" s="913" t="s">
        <v>342</v>
      </c>
      <c r="F73" s="914"/>
      <c r="G73" s="914"/>
      <c r="H73" s="914"/>
      <c r="I73" s="914"/>
      <c r="J73" s="914"/>
      <c r="K73" s="914"/>
      <c r="L73" s="914"/>
      <c r="M73" s="914"/>
      <c r="N73" s="914"/>
      <c r="O73" s="914"/>
      <c r="P73" s="914"/>
      <c r="Q73" s="914"/>
      <c r="R73" s="914"/>
      <c r="S73" s="914"/>
      <c r="T73" s="914"/>
      <c r="U73" s="914"/>
      <c r="V73" s="914"/>
      <c r="W73" s="914"/>
      <c r="X73" s="914"/>
      <c r="Y73" s="914"/>
      <c r="Z73" s="914"/>
      <c r="AA73" s="914"/>
      <c r="AB73" s="914"/>
      <c r="AC73" s="914"/>
      <c r="AD73" s="914"/>
      <c r="AE73" s="914"/>
      <c r="AF73" s="914"/>
      <c r="AG73" s="914"/>
      <c r="AH73" s="914"/>
      <c r="AI73" s="914"/>
      <c r="AJ73" s="914"/>
      <c r="AK73" s="914"/>
      <c r="AL73" s="914"/>
      <c r="AM73" s="914"/>
      <c r="AN73" s="914"/>
      <c r="AO73" s="914"/>
      <c r="AP73" s="914"/>
      <c r="AQ73" s="914"/>
      <c r="AR73" s="914"/>
      <c r="AS73" s="914"/>
      <c r="AT73" s="914"/>
      <c r="AU73" s="914"/>
      <c r="AV73" s="914"/>
      <c r="AW73" s="914"/>
      <c r="AX73" s="914"/>
      <c r="AY73" s="914"/>
      <c r="AZ73" s="914"/>
      <c r="BA73" s="914"/>
      <c r="BB73" s="914"/>
      <c r="BC73" s="914"/>
      <c r="BD73" s="914"/>
      <c r="BE73" s="914"/>
      <c r="BF73" s="915"/>
      <c r="BG73" s="5"/>
    </row>
    <row r="74" spans="3:75" ht="105" customHeight="1" x14ac:dyDescent="0.2">
      <c r="C74" s="5"/>
      <c r="D74" s="220" t="s">
        <v>340</v>
      </c>
      <c r="E74" s="913" t="s">
        <v>343</v>
      </c>
      <c r="F74" s="914"/>
      <c r="G74" s="914"/>
      <c r="H74" s="914"/>
      <c r="I74" s="914"/>
      <c r="J74" s="914"/>
      <c r="K74" s="914"/>
      <c r="L74" s="914"/>
      <c r="M74" s="914"/>
      <c r="N74" s="914"/>
      <c r="O74" s="914"/>
      <c r="P74" s="914"/>
      <c r="Q74" s="914"/>
      <c r="R74" s="914"/>
      <c r="S74" s="914"/>
      <c r="T74" s="914"/>
      <c r="U74" s="914"/>
      <c r="V74" s="914"/>
      <c r="W74" s="914"/>
      <c r="X74" s="914"/>
      <c r="Y74" s="914"/>
      <c r="Z74" s="914"/>
      <c r="AA74" s="914"/>
      <c r="AB74" s="914"/>
      <c r="AC74" s="914"/>
      <c r="AD74" s="914"/>
      <c r="AE74" s="914"/>
      <c r="AF74" s="914"/>
      <c r="AG74" s="914"/>
      <c r="AH74" s="914"/>
      <c r="AI74" s="914"/>
      <c r="AJ74" s="914"/>
      <c r="AK74" s="914"/>
      <c r="AL74" s="914"/>
      <c r="AM74" s="914"/>
      <c r="AN74" s="914"/>
      <c r="AO74" s="914"/>
      <c r="AP74" s="914"/>
      <c r="AQ74" s="914"/>
      <c r="AR74" s="914"/>
      <c r="AS74" s="914"/>
      <c r="AT74" s="914"/>
      <c r="AU74" s="914"/>
      <c r="AV74" s="914"/>
      <c r="AW74" s="914"/>
      <c r="AX74" s="914"/>
      <c r="AY74" s="914"/>
      <c r="AZ74" s="914"/>
      <c r="BA74" s="914"/>
      <c r="BB74" s="914"/>
      <c r="BC74" s="914"/>
      <c r="BD74" s="914"/>
      <c r="BE74" s="914"/>
      <c r="BF74" s="915"/>
      <c r="BG74" s="5"/>
    </row>
    <row r="75" spans="3:75" ht="26.25" customHeight="1" x14ac:dyDescent="0.2">
      <c r="C75" s="5"/>
      <c r="D75" s="221">
        <v>7</v>
      </c>
      <c r="E75" s="916" t="s">
        <v>344</v>
      </c>
      <c r="F75" s="917"/>
      <c r="G75" s="917"/>
      <c r="H75" s="917"/>
      <c r="I75" s="917"/>
      <c r="J75" s="917"/>
      <c r="K75" s="917"/>
      <c r="L75" s="917"/>
      <c r="M75" s="917"/>
      <c r="N75" s="917"/>
      <c r="O75" s="917"/>
      <c r="P75" s="917"/>
      <c r="Q75" s="917"/>
      <c r="R75" s="917"/>
      <c r="S75" s="917"/>
      <c r="T75" s="917"/>
      <c r="U75" s="917"/>
      <c r="V75" s="917"/>
      <c r="W75" s="917"/>
      <c r="X75" s="917"/>
      <c r="Y75" s="917"/>
      <c r="Z75" s="917"/>
      <c r="AA75" s="917"/>
      <c r="AB75" s="917"/>
      <c r="AC75" s="917"/>
      <c r="AD75" s="917"/>
      <c r="AE75" s="917"/>
      <c r="AF75" s="917"/>
      <c r="AG75" s="917"/>
      <c r="AH75" s="917"/>
      <c r="AI75" s="917"/>
      <c r="AJ75" s="917"/>
      <c r="AK75" s="917"/>
      <c r="AL75" s="917"/>
      <c r="AM75" s="917"/>
      <c r="AN75" s="917"/>
      <c r="AO75" s="917"/>
      <c r="AP75" s="917"/>
      <c r="AQ75" s="917"/>
      <c r="AR75" s="917"/>
      <c r="AS75" s="917"/>
      <c r="AT75" s="917"/>
      <c r="AU75" s="917"/>
      <c r="AV75" s="917"/>
      <c r="AW75" s="917"/>
      <c r="AX75" s="917"/>
      <c r="AY75" s="917"/>
      <c r="AZ75" s="917"/>
      <c r="BA75" s="917"/>
      <c r="BB75" s="917"/>
      <c r="BC75" s="917"/>
      <c r="BD75" s="917"/>
      <c r="BE75" s="917"/>
      <c r="BF75" s="918"/>
      <c r="BG75" s="5"/>
    </row>
    <row r="76" spans="3:75" ht="9" customHeight="1" x14ac:dyDescent="0.25">
      <c r="C76" s="5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80"/>
      <c r="W76" s="180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5"/>
      <c r="BH76" s="122"/>
      <c r="BI76" s="122"/>
      <c r="BJ76" s="25"/>
      <c r="BU76" s="178"/>
      <c r="BV76" s="178"/>
      <c r="BW76" s="179"/>
    </row>
    <row r="77" spans="3:75" s="7" customFormat="1" ht="18" customHeight="1" x14ac:dyDescent="0.25">
      <c r="C77" s="10"/>
      <c r="D77" s="124" t="s">
        <v>345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8"/>
      <c r="BH77" s="125"/>
      <c r="BI77" s="126"/>
    </row>
    <row r="78" spans="3:75" ht="24" customHeight="1" x14ac:dyDescent="0.2">
      <c r="C78" s="5"/>
      <c r="D78" s="605" t="s">
        <v>2</v>
      </c>
      <c r="E78" s="903"/>
      <c r="F78" s="904"/>
      <c r="G78" s="614" t="s">
        <v>9</v>
      </c>
      <c r="H78" s="908"/>
      <c r="I78" s="908"/>
      <c r="J78" s="908"/>
      <c r="K78" s="908"/>
      <c r="L78" s="908"/>
      <c r="M78" s="908"/>
      <c r="N78" s="908"/>
      <c r="O78" s="908"/>
      <c r="P78" s="908"/>
      <c r="Q78" s="908"/>
      <c r="R78" s="908"/>
      <c r="S78" s="908"/>
      <c r="T78" s="908"/>
      <c r="U78" s="908"/>
      <c r="V78" s="909"/>
      <c r="W78" s="614" t="str">
        <f>IF(ZADOST!V243=0," ",ZADOST!V243)</f>
        <v>vyberte ze seznamu</v>
      </c>
      <c r="X78" s="872"/>
      <c r="Y78" s="872"/>
      <c r="Z78" s="872"/>
      <c r="AA78" s="872"/>
      <c r="AB78" s="872"/>
      <c r="AC78" s="872"/>
      <c r="AD78" s="872"/>
      <c r="AE78" s="872"/>
      <c r="AF78" s="872"/>
      <c r="AG78" s="872"/>
      <c r="AH78" s="872"/>
      <c r="AI78" s="872"/>
      <c r="AJ78" s="872"/>
      <c r="AK78" s="872"/>
      <c r="AL78" s="872"/>
      <c r="AM78" s="872"/>
      <c r="AN78" s="872"/>
      <c r="AO78" s="872"/>
      <c r="AP78" s="872"/>
      <c r="AQ78" s="872"/>
      <c r="AR78" s="872"/>
      <c r="AS78" s="872"/>
      <c r="AT78" s="872"/>
      <c r="AU78" s="872"/>
      <c r="AV78" s="872"/>
      <c r="AW78" s="872"/>
      <c r="AX78" s="872"/>
      <c r="AY78" s="872"/>
      <c r="AZ78" s="872"/>
      <c r="BA78" s="872"/>
      <c r="BB78" s="872"/>
      <c r="BC78" s="872"/>
      <c r="BD78" s="872"/>
      <c r="BE78" s="872"/>
      <c r="BF78" s="910"/>
      <c r="BG78" s="5"/>
      <c r="BH78" s="22"/>
      <c r="BI78" s="22"/>
    </row>
    <row r="79" spans="3:75" ht="24" customHeight="1" x14ac:dyDescent="0.2">
      <c r="C79" s="5"/>
      <c r="D79" s="905"/>
      <c r="E79" s="906"/>
      <c r="F79" s="907"/>
      <c r="G79" s="614" t="s">
        <v>51</v>
      </c>
      <c r="H79" s="896"/>
      <c r="I79" s="896"/>
      <c r="J79" s="896"/>
      <c r="K79" s="896"/>
      <c r="L79" s="896"/>
      <c r="M79" s="896"/>
      <c r="N79" s="896"/>
      <c r="O79" s="896"/>
      <c r="P79" s="896"/>
      <c r="Q79" s="896"/>
      <c r="R79" s="896"/>
      <c r="S79" s="896"/>
      <c r="T79" s="896"/>
      <c r="U79" s="896"/>
      <c r="V79" s="897"/>
      <c r="W79" s="614" t="str">
        <f>IF(ZADOST!V244=0," ",ZADOST!V244)</f>
        <v xml:space="preserve"> </v>
      </c>
      <c r="X79" s="872"/>
      <c r="Y79" s="872"/>
      <c r="Z79" s="872"/>
      <c r="AA79" s="872"/>
      <c r="AB79" s="872"/>
      <c r="AC79" s="872"/>
      <c r="AD79" s="872"/>
      <c r="AE79" s="872"/>
      <c r="AF79" s="872"/>
      <c r="AG79" s="872"/>
      <c r="AH79" s="872"/>
      <c r="AI79" s="872"/>
      <c r="AJ79" s="872"/>
      <c r="AK79" s="872"/>
      <c r="AL79" s="872"/>
      <c r="AM79" s="872"/>
      <c r="AN79" s="872"/>
      <c r="AO79" s="872"/>
      <c r="AP79" s="872"/>
      <c r="AQ79" s="872"/>
      <c r="AR79" s="872"/>
      <c r="AS79" s="872"/>
      <c r="AT79" s="872"/>
      <c r="AU79" s="872"/>
      <c r="AV79" s="872"/>
      <c r="AW79" s="872"/>
      <c r="AX79" s="872"/>
      <c r="AY79" s="872"/>
      <c r="AZ79" s="872"/>
      <c r="BA79" s="872"/>
      <c r="BB79" s="872"/>
      <c r="BC79" s="872"/>
      <c r="BD79" s="872"/>
      <c r="BE79" s="872"/>
      <c r="BF79" s="910"/>
      <c r="BG79" s="5"/>
      <c r="BH79" s="22"/>
      <c r="BI79" s="22"/>
    </row>
    <row r="80" spans="3:75" ht="24" hidden="1" customHeight="1" x14ac:dyDescent="0.2">
      <c r="C80" s="5"/>
      <c r="D80" s="605" t="s">
        <v>3</v>
      </c>
      <c r="E80" s="903"/>
      <c r="F80" s="904"/>
      <c r="G80" s="614" t="s">
        <v>9</v>
      </c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8"/>
      <c r="T80" s="908"/>
      <c r="U80" s="908"/>
      <c r="V80" s="909"/>
      <c r="W80" s="614"/>
      <c r="X80" s="872"/>
      <c r="Y80" s="872"/>
      <c r="Z80" s="872"/>
      <c r="AA80" s="872"/>
      <c r="AB80" s="872"/>
      <c r="AC80" s="872"/>
      <c r="AD80" s="872"/>
      <c r="AE80" s="872"/>
      <c r="AF80" s="872"/>
      <c r="AG80" s="872"/>
      <c r="AH80" s="872"/>
      <c r="AI80" s="872"/>
      <c r="AJ80" s="872"/>
      <c r="AK80" s="872"/>
      <c r="AL80" s="872"/>
      <c r="AM80" s="872"/>
      <c r="AN80" s="872"/>
      <c r="AO80" s="872"/>
      <c r="AP80" s="872"/>
      <c r="AQ80" s="872"/>
      <c r="AR80" s="872"/>
      <c r="AS80" s="872"/>
      <c r="AT80" s="872"/>
      <c r="AU80" s="872"/>
      <c r="AV80" s="872"/>
      <c r="AW80" s="872"/>
      <c r="AX80" s="872"/>
      <c r="AY80" s="872"/>
      <c r="AZ80" s="872"/>
      <c r="BA80" s="872"/>
      <c r="BB80" s="872"/>
      <c r="BC80" s="872"/>
      <c r="BD80" s="872"/>
      <c r="BE80" s="872"/>
      <c r="BF80" s="910"/>
      <c r="BG80" s="5"/>
      <c r="BH80" s="22"/>
      <c r="BI80" s="22"/>
    </row>
    <row r="81" spans="3:61" ht="24" hidden="1" customHeight="1" x14ac:dyDescent="0.2">
      <c r="C81" s="5"/>
      <c r="D81" s="905"/>
      <c r="E81" s="906"/>
      <c r="F81" s="907"/>
      <c r="G81" s="614" t="s">
        <v>51</v>
      </c>
      <c r="H81" s="896"/>
      <c r="I81" s="896"/>
      <c r="J81" s="896"/>
      <c r="K81" s="896"/>
      <c r="L81" s="896"/>
      <c r="M81" s="896"/>
      <c r="N81" s="896"/>
      <c r="O81" s="896"/>
      <c r="P81" s="896"/>
      <c r="Q81" s="896"/>
      <c r="R81" s="896"/>
      <c r="S81" s="896"/>
      <c r="T81" s="896"/>
      <c r="U81" s="896"/>
      <c r="V81" s="897"/>
      <c r="W81" s="614"/>
      <c r="X81" s="872"/>
      <c r="Y81" s="872"/>
      <c r="Z81" s="872"/>
      <c r="AA81" s="872"/>
      <c r="AB81" s="872"/>
      <c r="AC81" s="872"/>
      <c r="AD81" s="872"/>
      <c r="AE81" s="872"/>
      <c r="AF81" s="872"/>
      <c r="AG81" s="872"/>
      <c r="AH81" s="872"/>
      <c r="AI81" s="872"/>
      <c r="AJ81" s="872"/>
      <c r="AK81" s="872"/>
      <c r="AL81" s="872"/>
      <c r="AM81" s="872"/>
      <c r="AN81" s="872"/>
      <c r="AO81" s="872"/>
      <c r="AP81" s="872"/>
      <c r="AQ81" s="872"/>
      <c r="AR81" s="872"/>
      <c r="AS81" s="872"/>
      <c r="AT81" s="872"/>
      <c r="AU81" s="872"/>
      <c r="AV81" s="872"/>
      <c r="AW81" s="872"/>
      <c r="AX81" s="872"/>
      <c r="AY81" s="872"/>
      <c r="AZ81" s="872"/>
      <c r="BA81" s="872"/>
      <c r="BB81" s="872"/>
      <c r="BC81" s="872"/>
      <c r="BD81" s="872"/>
      <c r="BE81" s="872"/>
      <c r="BF81" s="910"/>
      <c r="BG81" s="5"/>
      <c r="BH81" s="22"/>
      <c r="BI81" s="22"/>
    </row>
    <row r="82" spans="3:61" ht="24" hidden="1" customHeight="1" x14ac:dyDescent="0.2">
      <c r="C82" s="5"/>
      <c r="D82" s="605" t="s">
        <v>92</v>
      </c>
      <c r="E82" s="903"/>
      <c r="F82" s="904"/>
      <c r="G82" s="614" t="s">
        <v>9</v>
      </c>
      <c r="H82" s="908"/>
      <c r="I82" s="908"/>
      <c r="J82" s="908"/>
      <c r="K82" s="908"/>
      <c r="L82" s="908"/>
      <c r="M82" s="908"/>
      <c r="N82" s="908"/>
      <c r="O82" s="908"/>
      <c r="P82" s="908"/>
      <c r="Q82" s="908"/>
      <c r="R82" s="908"/>
      <c r="S82" s="908"/>
      <c r="T82" s="908"/>
      <c r="U82" s="908"/>
      <c r="V82" s="909"/>
      <c r="W82" s="614"/>
      <c r="X82" s="872"/>
      <c r="Y82" s="872"/>
      <c r="Z82" s="872"/>
      <c r="AA82" s="872"/>
      <c r="AB82" s="872"/>
      <c r="AC82" s="872"/>
      <c r="AD82" s="872"/>
      <c r="AE82" s="872"/>
      <c r="AF82" s="872"/>
      <c r="AG82" s="872"/>
      <c r="AH82" s="872"/>
      <c r="AI82" s="872"/>
      <c r="AJ82" s="872"/>
      <c r="AK82" s="872"/>
      <c r="AL82" s="872"/>
      <c r="AM82" s="872"/>
      <c r="AN82" s="872"/>
      <c r="AO82" s="872"/>
      <c r="AP82" s="872"/>
      <c r="AQ82" s="872"/>
      <c r="AR82" s="872"/>
      <c r="AS82" s="872"/>
      <c r="AT82" s="872"/>
      <c r="AU82" s="872"/>
      <c r="AV82" s="872"/>
      <c r="AW82" s="872"/>
      <c r="AX82" s="872"/>
      <c r="AY82" s="872"/>
      <c r="AZ82" s="872"/>
      <c r="BA82" s="872"/>
      <c r="BB82" s="872"/>
      <c r="BC82" s="872"/>
      <c r="BD82" s="872"/>
      <c r="BE82" s="872"/>
      <c r="BF82" s="910"/>
      <c r="BG82" s="5"/>
      <c r="BH82" s="22"/>
      <c r="BI82" s="22"/>
    </row>
    <row r="83" spans="3:61" ht="24" hidden="1" customHeight="1" x14ac:dyDescent="0.2">
      <c r="C83" s="5"/>
      <c r="D83" s="905"/>
      <c r="E83" s="906"/>
      <c r="F83" s="907"/>
      <c r="G83" s="614" t="s">
        <v>51</v>
      </c>
      <c r="H83" s="896"/>
      <c r="I83" s="896"/>
      <c r="J83" s="896"/>
      <c r="K83" s="896"/>
      <c r="L83" s="896"/>
      <c r="M83" s="896"/>
      <c r="N83" s="896"/>
      <c r="O83" s="896"/>
      <c r="P83" s="896"/>
      <c r="Q83" s="896"/>
      <c r="R83" s="896"/>
      <c r="S83" s="896"/>
      <c r="T83" s="896"/>
      <c r="U83" s="896"/>
      <c r="V83" s="897"/>
      <c r="W83" s="614"/>
      <c r="X83" s="872"/>
      <c r="Y83" s="872"/>
      <c r="Z83" s="872"/>
      <c r="AA83" s="872"/>
      <c r="AB83" s="872"/>
      <c r="AC83" s="872"/>
      <c r="AD83" s="872"/>
      <c r="AE83" s="872"/>
      <c r="AF83" s="872"/>
      <c r="AG83" s="872"/>
      <c r="AH83" s="872"/>
      <c r="AI83" s="872"/>
      <c r="AJ83" s="872"/>
      <c r="AK83" s="872"/>
      <c r="AL83" s="872"/>
      <c r="AM83" s="872"/>
      <c r="AN83" s="872"/>
      <c r="AO83" s="872"/>
      <c r="AP83" s="872"/>
      <c r="AQ83" s="872"/>
      <c r="AR83" s="872"/>
      <c r="AS83" s="872"/>
      <c r="AT83" s="872"/>
      <c r="AU83" s="872"/>
      <c r="AV83" s="872"/>
      <c r="AW83" s="872"/>
      <c r="AX83" s="872"/>
      <c r="AY83" s="872"/>
      <c r="AZ83" s="872"/>
      <c r="BA83" s="872"/>
      <c r="BB83" s="872"/>
      <c r="BC83" s="872"/>
      <c r="BD83" s="872"/>
      <c r="BE83" s="872"/>
      <c r="BF83" s="910"/>
      <c r="BG83" s="5"/>
      <c r="BH83" s="22"/>
      <c r="BI83" s="22"/>
    </row>
    <row r="84" spans="3:61" ht="24" customHeight="1" x14ac:dyDescent="0.2">
      <c r="C84" s="5"/>
      <c r="D84" s="614" t="s">
        <v>78</v>
      </c>
      <c r="E84" s="872"/>
      <c r="F84" s="872"/>
      <c r="G84" s="872"/>
      <c r="H84" s="872"/>
      <c r="I84" s="872"/>
      <c r="J84" s="872"/>
      <c r="K84" s="872"/>
      <c r="L84" s="872"/>
      <c r="M84" s="872"/>
      <c r="N84" s="872"/>
      <c r="O84" s="872"/>
      <c r="P84" s="872"/>
      <c r="Q84" s="872"/>
      <c r="R84" s="872"/>
      <c r="S84" s="872"/>
      <c r="T84" s="872"/>
      <c r="U84" s="896"/>
      <c r="V84" s="897"/>
      <c r="W84" s="611"/>
      <c r="X84" s="898"/>
      <c r="Y84" s="898"/>
      <c r="Z84" s="898"/>
      <c r="AA84" s="898"/>
      <c r="AB84" s="898"/>
      <c r="AC84" s="898"/>
      <c r="AD84" s="898"/>
      <c r="AE84" s="898"/>
      <c r="AF84" s="898"/>
      <c r="AG84" s="898"/>
      <c r="AH84" s="898"/>
      <c r="AI84" s="898"/>
      <c r="AJ84" s="898"/>
      <c r="AK84" s="898"/>
      <c r="AL84" s="898"/>
      <c r="AM84" s="898"/>
      <c r="AN84" s="898"/>
      <c r="AO84" s="898"/>
      <c r="AP84" s="898"/>
      <c r="AQ84" s="898"/>
      <c r="AR84" s="898"/>
      <c r="AS84" s="898"/>
      <c r="AT84" s="898"/>
      <c r="AU84" s="898"/>
      <c r="AV84" s="898"/>
      <c r="AW84" s="898"/>
      <c r="AX84" s="898"/>
      <c r="AY84" s="898"/>
      <c r="AZ84" s="898"/>
      <c r="BA84" s="898"/>
      <c r="BB84" s="898"/>
      <c r="BC84" s="898"/>
      <c r="BD84" s="898"/>
      <c r="BE84" s="898"/>
      <c r="BF84" s="899"/>
      <c r="BG84" s="5"/>
      <c r="BH84" s="22"/>
      <c r="BI84" s="22"/>
    </row>
    <row r="85" spans="3:61" ht="24" customHeight="1" x14ac:dyDescent="0.2">
      <c r="C85" s="5"/>
      <c r="D85" s="614" t="s">
        <v>79</v>
      </c>
      <c r="E85" s="872"/>
      <c r="F85" s="872"/>
      <c r="G85" s="872"/>
      <c r="H85" s="872"/>
      <c r="I85" s="872"/>
      <c r="J85" s="872"/>
      <c r="K85" s="872"/>
      <c r="L85" s="872"/>
      <c r="M85" s="872"/>
      <c r="N85" s="872"/>
      <c r="O85" s="872"/>
      <c r="P85" s="872"/>
      <c r="Q85" s="872"/>
      <c r="R85" s="872"/>
      <c r="S85" s="872"/>
      <c r="T85" s="872"/>
      <c r="U85" s="896"/>
      <c r="V85" s="897"/>
      <c r="W85" s="611"/>
      <c r="X85" s="898"/>
      <c r="Y85" s="898"/>
      <c r="Z85" s="898"/>
      <c r="AA85" s="898"/>
      <c r="AB85" s="898"/>
      <c r="AC85" s="898"/>
      <c r="AD85" s="898"/>
      <c r="AE85" s="898"/>
      <c r="AF85" s="898"/>
      <c r="AG85" s="898"/>
      <c r="AH85" s="898"/>
      <c r="AI85" s="898"/>
      <c r="AJ85" s="898"/>
      <c r="AK85" s="898"/>
      <c r="AL85" s="898"/>
      <c r="AM85" s="898"/>
      <c r="AN85" s="898"/>
      <c r="AO85" s="898"/>
      <c r="AP85" s="898"/>
      <c r="AQ85" s="898"/>
      <c r="AR85" s="898"/>
      <c r="AS85" s="898"/>
      <c r="AT85" s="898"/>
      <c r="AU85" s="898"/>
      <c r="AV85" s="898"/>
      <c r="AW85" s="898"/>
      <c r="AX85" s="898"/>
      <c r="AY85" s="898"/>
      <c r="AZ85" s="898"/>
      <c r="BA85" s="898"/>
      <c r="BB85" s="898"/>
      <c r="BC85" s="898"/>
      <c r="BD85" s="898"/>
      <c r="BE85" s="898"/>
      <c r="BF85" s="899"/>
      <c r="BG85" s="5"/>
      <c r="BH85" s="22"/>
      <c r="BI85" s="22"/>
    </row>
    <row r="86" spans="3:61" ht="126" customHeight="1" x14ac:dyDescent="0.2">
      <c r="C86" s="5"/>
      <c r="D86" s="877" t="s">
        <v>346</v>
      </c>
      <c r="E86" s="872"/>
      <c r="F86" s="872"/>
      <c r="G86" s="872"/>
      <c r="H86" s="872"/>
      <c r="I86" s="872"/>
      <c r="J86" s="872"/>
      <c r="K86" s="872"/>
      <c r="L86" s="872"/>
      <c r="M86" s="872"/>
      <c r="N86" s="872"/>
      <c r="O86" s="872"/>
      <c r="P86" s="872"/>
      <c r="Q86" s="872"/>
      <c r="R86" s="872"/>
      <c r="S86" s="872"/>
      <c r="T86" s="872"/>
      <c r="U86" s="896"/>
      <c r="V86" s="897"/>
      <c r="W86" s="900"/>
      <c r="X86" s="901"/>
      <c r="Y86" s="901"/>
      <c r="Z86" s="901"/>
      <c r="AA86" s="901"/>
      <c r="AB86" s="901"/>
      <c r="AC86" s="901"/>
      <c r="AD86" s="901"/>
      <c r="AE86" s="901"/>
      <c r="AF86" s="901"/>
      <c r="AG86" s="901"/>
      <c r="AH86" s="901"/>
      <c r="AI86" s="901"/>
      <c r="AJ86" s="901"/>
      <c r="AK86" s="901"/>
      <c r="AL86" s="901"/>
      <c r="AM86" s="901"/>
      <c r="AN86" s="901"/>
      <c r="AO86" s="901"/>
      <c r="AP86" s="901"/>
      <c r="AQ86" s="901"/>
      <c r="AR86" s="901"/>
      <c r="AS86" s="901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901"/>
      <c r="BE86" s="901"/>
      <c r="BF86" s="902"/>
      <c r="BG86" s="5"/>
      <c r="BH86" s="22"/>
      <c r="BI86" s="22"/>
    </row>
    <row r="87" spans="3:61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22"/>
      <c r="BI87" s="22"/>
    </row>
  </sheetData>
  <sheetProtection selectLockedCells="1"/>
  <protectedRanges>
    <protectedRange sqref="V80:W80 U81:W81 V82:W82 U83:W83 V78:BF78 U84:BF86 X80:BF83 U79:BF79" name="STR5"/>
  </protectedRanges>
  <mergeCells count="111">
    <mergeCell ref="C1:BG1"/>
    <mergeCell ref="C2:BG2"/>
    <mergeCell ref="C3:BG3"/>
    <mergeCell ref="C4:BG4"/>
    <mergeCell ref="D5:W5"/>
    <mergeCell ref="X5:BF5"/>
    <mergeCell ref="D14:BF14"/>
    <mergeCell ref="E15:BF15"/>
    <mergeCell ref="E16:BF16"/>
    <mergeCell ref="G20:BF20"/>
    <mergeCell ref="E22:X22"/>
    <mergeCell ref="Y22:AU22"/>
    <mergeCell ref="AV22:BE22"/>
    <mergeCell ref="D6:W6"/>
    <mergeCell ref="X6:BF6"/>
    <mergeCell ref="D7:W7"/>
    <mergeCell ref="X7:BF7"/>
    <mergeCell ref="G11:P11"/>
    <mergeCell ref="Q11:R11"/>
    <mergeCell ref="S11:Y11"/>
    <mergeCell ref="Z11:AL11"/>
    <mergeCell ref="AM11:AS11"/>
    <mergeCell ref="AT11:BF11"/>
    <mergeCell ref="E25:X25"/>
    <mergeCell ref="Y25:AU25"/>
    <mergeCell ref="AV25:BE25"/>
    <mergeCell ref="E26:X26"/>
    <mergeCell ref="Y26:AU26"/>
    <mergeCell ref="AV26:BE26"/>
    <mergeCell ref="E23:X23"/>
    <mergeCell ref="Y23:AU23"/>
    <mergeCell ref="AV23:BE23"/>
    <mergeCell ref="E24:X24"/>
    <mergeCell ref="Y24:AU24"/>
    <mergeCell ref="AV24:BE24"/>
    <mergeCell ref="E37:X37"/>
    <mergeCell ref="Y37:AU37"/>
    <mergeCell ref="AV37:BE37"/>
    <mergeCell ref="E38:X38"/>
    <mergeCell ref="Y38:AU38"/>
    <mergeCell ref="AV38:BE38"/>
    <mergeCell ref="E27:X27"/>
    <mergeCell ref="Y27:AU27"/>
    <mergeCell ref="AV27:BE27"/>
    <mergeCell ref="G34:BF34"/>
    <mergeCell ref="E36:X36"/>
    <mergeCell ref="Y36:AU36"/>
    <mergeCell ref="AV36:BE36"/>
    <mergeCell ref="E41:X41"/>
    <mergeCell ref="Y41:AU41"/>
    <mergeCell ref="AV41:BE41"/>
    <mergeCell ref="E44:G44"/>
    <mergeCell ref="E47:BF47"/>
    <mergeCell ref="E48:BF48"/>
    <mergeCell ref="E39:X39"/>
    <mergeCell ref="Y39:AU39"/>
    <mergeCell ref="AV39:BE39"/>
    <mergeCell ref="E40:X40"/>
    <mergeCell ref="Y40:AU40"/>
    <mergeCell ref="AV40:BE40"/>
    <mergeCell ref="E56:BE56"/>
    <mergeCell ref="E57:O57"/>
    <mergeCell ref="P57:AQ57"/>
    <mergeCell ref="AR57:BE57"/>
    <mergeCell ref="E58:O58"/>
    <mergeCell ref="P58:AQ58"/>
    <mergeCell ref="AR58:BE58"/>
    <mergeCell ref="G52:BF52"/>
    <mergeCell ref="E54:X54"/>
    <mergeCell ref="Y54:AU54"/>
    <mergeCell ref="AV54:BE54"/>
    <mergeCell ref="E55:X55"/>
    <mergeCell ref="Y55:AU55"/>
    <mergeCell ref="AV55:BE55"/>
    <mergeCell ref="E61:O61"/>
    <mergeCell ref="P61:AQ61"/>
    <mergeCell ref="AR61:BE61"/>
    <mergeCell ref="E64:G64"/>
    <mergeCell ref="E67:BF67"/>
    <mergeCell ref="E68:BF68"/>
    <mergeCell ref="E59:O59"/>
    <mergeCell ref="P59:AQ59"/>
    <mergeCell ref="AR59:BE59"/>
    <mergeCell ref="E60:O60"/>
    <mergeCell ref="P60:AQ60"/>
    <mergeCell ref="AR60:BE60"/>
    <mergeCell ref="E72:BF72"/>
    <mergeCell ref="E73:BF73"/>
    <mergeCell ref="E74:BF74"/>
    <mergeCell ref="E75:BF75"/>
    <mergeCell ref="D78:F79"/>
    <mergeCell ref="G78:V78"/>
    <mergeCell ref="W78:BF78"/>
    <mergeCell ref="G79:V79"/>
    <mergeCell ref="W79:BF79"/>
    <mergeCell ref="D84:V84"/>
    <mergeCell ref="W84:BF84"/>
    <mergeCell ref="D85:V85"/>
    <mergeCell ref="W85:BF85"/>
    <mergeCell ref="D86:V86"/>
    <mergeCell ref="W86:BF86"/>
    <mergeCell ref="D80:F81"/>
    <mergeCell ref="G80:V80"/>
    <mergeCell ref="W80:BF80"/>
    <mergeCell ref="G81:V81"/>
    <mergeCell ref="W81:BF81"/>
    <mergeCell ref="D82:F83"/>
    <mergeCell ref="G82:V82"/>
    <mergeCell ref="W82:BF82"/>
    <mergeCell ref="G83:V83"/>
    <mergeCell ref="W83:BF83"/>
  </mergeCells>
  <conditionalFormatting sqref="X6:BF6">
    <cfRule type="containsText" dxfId="16" priority="5" operator="containsText" text="Doplňte v ŽÁDOSTI 'Sídlo', respektive 'Adresu trvalého bydliště' v kapitole 1. Identifikace žadatele">
      <formula>NOT(ISERROR(SEARCH("Doplňte v ŽÁDOSTI 'Sídlo', respektive 'Adresu trvalého bydliště' v kapitole 1. Identifikace žadatele",X6)))</formula>
    </cfRule>
  </conditionalFormatting>
  <conditionalFormatting sqref="X5:BF5">
    <cfRule type="cellIs" dxfId="15" priority="3" operator="equal">
      <formula>"Doplňte v ŽÁDOSTI 'Název žadatele / Jméno a příjmení' v kapitole 1. Identifikace žadatele"</formula>
    </cfRule>
    <cfRule type="cellIs" dxfId="14" priority="4" operator="equal">
      <formula>"Jste fyzická osoba, tato příloha není určena pro Vás!"</formula>
    </cfRule>
  </conditionalFormatting>
  <conditionalFormatting sqref="C2:BG4 C5:W5 BG5 C6:BG87">
    <cfRule type="expression" dxfId="13" priority="2">
      <formula>$X$5="Jste fyzická osoba, tato příloha není určena pro Vás!"</formula>
    </cfRule>
  </conditionalFormatting>
  <conditionalFormatting sqref="X7:BF7">
    <cfRule type="cellIs" dxfId="12" priority="1" operator="equal">
      <formula>"Doplňte v ŽÁDOSTI 'IČ' respektive 'Datum narození' (PO podnikající) v kapitole 1. Identifikace žadatele"</formula>
    </cfRule>
  </conditionalFormatting>
  <dataValidations count="1">
    <dataValidation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W82:BF82 W78:BF80"/>
  </dataValidations>
  <pageMargins left="0.23622047244094491" right="0.23622047244094491" top="0.23622047244094491" bottom="0.39370078740157483" header="0.31496062992125984" footer="0.23622047244094491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9</xdr:row>
                    <xdr:rowOff>38100</xdr:rowOff>
                  </from>
                  <to>
                    <xdr:col>5</xdr:col>
                    <xdr:colOff>47625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10</xdr:row>
                    <xdr:rowOff>28575</xdr:rowOff>
                  </from>
                  <to>
                    <xdr:col>5</xdr:col>
                    <xdr:colOff>47625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18</xdr:row>
                    <xdr:rowOff>38100</xdr:rowOff>
                  </from>
                  <to>
                    <xdr:col>5</xdr:col>
                    <xdr:colOff>38100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19</xdr:row>
                    <xdr:rowOff>28575</xdr:rowOff>
                  </from>
                  <to>
                    <xdr:col>5</xdr:col>
                    <xdr:colOff>38100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32</xdr:row>
                    <xdr:rowOff>38100</xdr:rowOff>
                  </from>
                  <to>
                    <xdr:col>5</xdr:col>
                    <xdr:colOff>47625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33</xdr:row>
                    <xdr:rowOff>28575</xdr:rowOff>
                  </from>
                  <to>
                    <xdr:col>5</xdr:col>
                    <xdr:colOff>47625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38100</xdr:rowOff>
                  </from>
                  <to>
                    <xdr:col>5</xdr:col>
                    <xdr:colOff>47625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51</xdr:row>
                    <xdr:rowOff>28575</xdr:rowOff>
                  </from>
                  <to>
                    <xdr:col>5</xdr:col>
                    <xdr:colOff>38100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50</xdr:row>
                    <xdr:rowOff>9525</xdr:rowOff>
                  </from>
                  <to>
                    <xdr:col>5</xdr:col>
                    <xdr:colOff>47625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43</xdr:row>
                    <xdr:rowOff>38100</xdr:rowOff>
                  </from>
                  <to>
                    <xdr:col>6</xdr:col>
                    <xdr:colOff>38100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44</xdr:row>
                    <xdr:rowOff>38100</xdr:rowOff>
                  </from>
                  <to>
                    <xdr:col>6</xdr:col>
                    <xdr:colOff>47625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63</xdr:row>
                    <xdr:rowOff>38100</xdr:rowOff>
                  </from>
                  <to>
                    <xdr:col>6</xdr:col>
                    <xdr:colOff>38100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64</xdr:row>
                    <xdr:rowOff>38100</xdr:rowOff>
                  </from>
                  <to>
                    <xdr:col>6</xdr:col>
                    <xdr:colOff>47625</xdr:colOff>
                    <xdr:row>64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6"/>
  <sheetViews>
    <sheetView workbookViewId="0">
      <selection activeCell="I31" sqref="I31"/>
    </sheetView>
  </sheetViews>
  <sheetFormatPr defaultRowHeight="15" x14ac:dyDescent="0.25"/>
  <cols>
    <col min="1" max="1" width="12.42578125" customWidth="1"/>
    <col min="3" max="3" width="18.140625" customWidth="1"/>
    <col min="4" max="4" width="24.5703125" bestFit="1" customWidth="1"/>
    <col min="6" max="6" width="14.28515625" customWidth="1"/>
    <col min="9" max="9" width="12.42578125" customWidth="1"/>
    <col min="10" max="10" width="15.7109375" customWidth="1"/>
    <col min="12" max="12" width="8.140625" customWidth="1"/>
    <col min="13" max="13" width="11.85546875" customWidth="1"/>
    <col min="16" max="16" width="24.28515625" customWidth="1"/>
    <col min="17" max="17" width="27.5703125" customWidth="1"/>
    <col min="18" max="18" width="11.28515625" customWidth="1"/>
    <col min="19" max="19" width="14" customWidth="1"/>
    <col min="20" max="20" width="12.42578125" customWidth="1"/>
    <col min="23" max="23" width="10.28515625" customWidth="1"/>
    <col min="24" max="24" width="12.7109375" customWidth="1"/>
    <col min="25" max="25" width="10.140625" bestFit="1" customWidth="1"/>
    <col min="26" max="26" width="9.28515625" bestFit="1" customWidth="1"/>
    <col min="27" max="27" width="11.7109375" bestFit="1" customWidth="1"/>
    <col min="28" max="28" width="10.140625" bestFit="1" customWidth="1"/>
    <col min="29" max="29" width="11.7109375" bestFit="1" customWidth="1"/>
  </cols>
  <sheetData>
    <row r="1" spans="1:29" s="239" customFormat="1" ht="24" thickBot="1" x14ac:dyDescent="0.4">
      <c r="A1" s="236"/>
      <c r="B1" s="262" t="s">
        <v>1270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7"/>
      <c r="Y1" s="237"/>
      <c r="Z1" s="238"/>
      <c r="AA1" s="236"/>
      <c r="AC1" s="240" t="s">
        <v>1269</v>
      </c>
    </row>
    <row r="2" spans="1:29" s="275" customFormat="1" ht="115.5" thickBot="1" x14ac:dyDescent="0.25">
      <c r="A2" s="263" t="s">
        <v>1586</v>
      </c>
      <c r="B2" s="264" t="s">
        <v>1623</v>
      </c>
      <c r="C2" s="265" t="s">
        <v>1624</v>
      </c>
      <c r="D2" s="266" t="s">
        <v>1625</v>
      </c>
      <c r="E2" s="267" t="s">
        <v>1626</v>
      </c>
      <c r="F2" s="268" t="s">
        <v>1588</v>
      </c>
      <c r="G2" s="267" t="s">
        <v>1627</v>
      </c>
      <c r="H2" s="268" t="s">
        <v>1628</v>
      </c>
      <c r="I2" s="263" t="s">
        <v>1586</v>
      </c>
      <c r="J2" s="263" t="s">
        <v>1587</v>
      </c>
      <c r="K2" s="267"/>
      <c r="L2" s="269"/>
      <c r="M2" s="270"/>
      <c r="N2" s="270"/>
      <c r="O2" s="271"/>
      <c r="P2" s="268" t="s">
        <v>1584</v>
      </c>
      <c r="Q2" s="270" t="s">
        <v>1584</v>
      </c>
      <c r="R2" s="267" t="s">
        <v>1585</v>
      </c>
      <c r="S2" s="272" t="s">
        <v>351</v>
      </c>
      <c r="T2" s="268" t="s">
        <v>352</v>
      </c>
      <c r="U2" s="263" t="s">
        <v>353</v>
      </c>
      <c r="V2" s="266" t="s">
        <v>1629</v>
      </c>
      <c r="W2" s="273" t="s">
        <v>1630</v>
      </c>
      <c r="X2" s="274" t="s">
        <v>1631</v>
      </c>
      <c r="Y2" s="274" t="s">
        <v>1632</v>
      </c>
      <c r="Z2" s="274" t="s">
        <v>1633</v>
      </c>
      <c r="AA2" s="266" t="s">
        <v>1634</v>
      </c>
      <c r="AB2" s="266" t="s">
        <v>1635</v>
      </c>
      <c r="AC2" s="266" t="s">
        <v>1636</v>
      </c>
    </row>
    <row r="3" spans="1:29" s="275" customFormat="1" ht="12.75" x14ac:dyDescent="0.2">
      <c r="A3" s="276"/>
      <c r="B3" s="277">
        <v>1</v>
      </c>
      <c r="C3" s="277">
        <v>2</v>
      </c>
      <c r="D3" s="277">
        <v>3333</v>
      </c>
      <c r="E3" s="278"/>
      <c r="F3" s="279"/>
      <c r="G3" s="278"/>
      <c r="H3" s="279"/>
      <c r="I3" s="276"/>
      <c r="J3" s="276"/>
      <c r="K3" s="278"/>
      <c r="L3" s="279"/>
      <c r="M3" s="279"/>
      <c r="N3" s="280"/>
      <c r="O3" s="280"/>
      <c r="P3" s="279"/>
      <c r="Q3" s="279"/>
      <c r="R3" s="278"/>
      <c r="S3" s="281"/>
      <c r="T3" s="279"/>
      <c r="U3" s="276"/>
      <c r="V3" s="277">
        <v>4</v>
      </c>
      <c r="W3" s="282">
        <v>5</v>
      </c>
      <c r="X3" s="277">
        <v>6</v>
      </c>
      <c r="Y3" s="277">
        <v>7</v>
      </c>
      <c r="Z3" s="277">
        <v>8</v>
      </c>
      <c r="AA3" s="277">
        <v>9</v>
      </c>
      <c r="AB3" s="277">
        <v>10</v>
      </c>
      <c r="AC3" s="277">
        <v>11</v>
      </c>
    </row>
    <row r="4" spans="1:29" s="275" customFormat="1" ht="12.75" x14ac:dyDescent="0.2">
      <c r="A4" s="283">
        <v>290777</v>
      </c>
      <c r="B4" s="284" t="s">
        <v>1271</v>
      </c>
      <c r="C4" s="285" t="s">
        <v>695</v>
      </c>
      <c r="D4" s="285" t="s">
        <v>973</v>
      </c>
      <c r="E4" s="286" t="s">
        <v>1637</v>
      </c>
      <c r="F4" s="286" t="s">
        <v>695</v>
      </c>
      <c r="G4" s="286" t="s">
        <v>1638</v>
      </c>
      <c r="H4" s="286" t="s">
        <v>695</v>
      </c>
      <c r="I4" s="283">
        <v>290777</v>
      </c>
      <c r="J4" s="286" t="s">
        <v>1484</v>
      </c>
      <c r="K4" s="286" t="s">
        <v>355</v>
      </c>
      <c r="L4" s="286" t="s">
        <v>1639</v>
      </c>
      <c r="M4" s="286" t="s">
        <v>1640</v>
      </c>
      <c r="N4" s="286" t="s">
        <v>1641</v>
      </c>
      <c r="O4" s="286"/>
      <c r="P4" s="286" t="s">
        <v>974</v>
      </c>
      <c r="Q4" s="286" t="s">
        <v>1642</v>
      </c>
      <c r="R4" s="287">
        <v>572585061</v>
      </c>
      <c r="S4" s="286"/>
      <c r="T4" s="287">
        <v>737770345</v>
      </c>
      <c r="U4" s="286" t="s">
        <v>975</v>
      </c>
      <c r="V4" s="288">
        <v>592013</v>
      </c>
      <c r="W4" s="289">
        <v>1839</v>
      </c>
      <c r="X4" s="290">
        <v>661.35270000000003</v>
      </c>
      <c r="Y4" s="291">
        <v>281</v>
      </c>
      <c r="Z4" s="290">
        <v>1.07</v>
      </c>
      <c r="AA4" s="292">
        <v>1.2763999999999999E-2</v>
      </c>
      <c r="AB4" s="291">
        <v>1105</v>
      </c>
      <c r="AC4" s="293">
        <v>2.0257000000000001E-2</v>
      </c>
    </row>
    <row r="5" spans="1:29" s="275" customFormat="1" ht="12.75" x14ac:dyDescent="0.2">
      <c r="A5" s="283">
        <v>290785</v>
      </c>
      <c r="B5" s="284" t="s">
        <v>1271</v>
      </c>
      <c r="C5" s="285" t="s">
        <v>695</v>
      </c>
      <c r="D5" s="285" t="s">
        <v>419</v>
      </c>
      <c r="E5" s="286" t="s">
        <v>1643</v>
      </c>
      <c r="F5" s="286" t="s">
        <v>1145</v>
      </c>
      <c r="G5" s="286" t="s">
        <v>1638</v>
      </c>
      <c r="H5" s="286" t="s">
        <v>695</v>
      </c>
      <c r="I5" s="283">
        <v>290785</v>
      </c>
      <c r="J5" s="286" t="s">
        <v>1298</v>
      </c>
      <c r="K5" s="286" t="s">
        <v>359</v>
      </c>
      <c r="L5" s="286" t="s">
        <v>1644</v>
      </c>
      <c r="M5" s="286" t="s">
        <v>1645</v>
      </c>
      <c r="N5" s="286" t="s">
        <v>1646</v>
      </c>
      <c r="O5" s="286"/>
      <c r="P5" s="286" t="s">
        <v>420</v>
      </c>
      <c r="Q5" s="286" t="s">
        <v>1647</v>
      </c>
      <c r="R5" s="287">
        <v>572646122</v>
      </c>
      <c r="S5" s="286"/>
      <c r="T5" s="287">
        <v>702107975</v>
      </c>
      <c r="U5" s="286" t="s">
        <v>421</v>
      </c>
      <c r="V5" s="288">
        <v>592021</v>
      </c>
      <c r="W5" s="289">
        <v>2113</v>
      </c>
      <c r="X5" s="290">
        <v>1617.8521000000001</v>
      </c>
      <c r="Y5" s="291">
        <v>340</v>
      </c>
      <c r="Z5" s="290">
        <v>1.1523000000000001</v>
      </c>
      <c r="AA5" s="292">
        <v>1.5166000000000001E-2</v>
      </c>
      <c r="AB5" s="291">
        <v>330</v>
      </c>
      <c r="AC5" s="293">
        <v>6.0499999999999998E-3</v>
      </c>
    </row>
    <row r="6" spans="1:29" s="275" customFormat="1" ht="12.75" x14ac:dyDescent="0.2">
      <c r="A6" s="283">
        <v>287024</v>
      </c>
      <c r="B6" s="284" t="s">
        <v>1271</v>
      </c>
      <c r="C6" s="285" t="s">
        <v>238</v>
      </c>
      <c r="D6" s="285" t="s">
        <v>1202</v>
      </c>
      <c r="E6" s="286" t="s">
        <v>1648</v>
      </c>
      <c r="F6" s="286" t="s">
        <v>238</v>
      </c>
      <c r="G6" s="286" t="s">
        <v>1649</v>
      </c>
      <c r="H6" s="286" t="s">
        <v>238</v>
      </c>
      <c r="I6" s="283">
        <v>287024</v>
      </c>
      <c r="J6" s="286" t="s">
        <v>1561</v>
      </c>
      <c r="K6" s="286" t="s">
        <v>355</v>
      </c>
      <c r="L6" s="286"/>
      <c r="M6" s="286" t="s">
        <v>1650</v>
      </c>
      <c r="N6" s="286" t="s">
        <v>1651</v>
      </c>
      <c r="O6" s="286"/>
      <c r="P6" s="286" t="s">
        <v>1203</v>
      </c>
      <c r="Q6" s="286" t="s">
        <v>1203</v>
      </c>
      <c r="R6" s="287">
        <v>573358015</v>
      </c>
      <c r="S6" s="286"/>
      <c r="T6" s="287">
        <v>724184271</v>
      </c>
      <c r="U6" s="286" t="s">
        <v>1204</v>
      </c>
      <c r="V6" s="288">
        <v>588300</v>
      </c>
      <c r="W6" s="289">
        <v>438</v>
      </c>
      <c r="X6" s="290">
        <v>668.73450000000003</v>
      </c>
      <c r="Y6" s="291">
        <v>20</v>
      </c>
      <c r="Z6" s="290">
        <v>1.07</v>
      </c>
      <c r="AA6" s="292">
        <v>2.8960000000000001E-3</v>
      </c>
      <c r="AB6" s="291">
        <v>38</v>
      </c>
      <c r="AC6" s="293">
        <v>6.9700000000000003E-4</v>
      </c>
    </row>
    <row r="7" spans="1:29" s="275" customFormat="1" ht="12.75" x14ac:dyDescent="0.2">
      <c r="A7" s="283">
        <v>287032</v>
      </c>
      <c r="B7" s="284" t="s">
        <v>1271</v>
      </c>
      <c r="C7" s="285" t="s">
        <v>260</v>
      </c>
      <c r="D7" s="285" t="s">
        <v>797</v>
      </c>
      <c r="E7" s="286" t="s">
        <v>1652</v>
      </c>
      <c r="F7" s="286" t="s">
        <v>401</v>
      </c>
      <c r="G7" s="286" t="s">
        <v>1653</v>
      </c>
      <c r="H7" s="286" t="s">
        <v>260</v>
      </c>
      <c r="I7" s="283">
        <v>287032</v>
      </c>
      <c r="J7" s="286" t="s">
        <v>1425</v>
      </c>
      <c r="K7" s="286" t="s">
        <v>359</v>
      </c>
      <c r="L7" s="286"/>
      <c r="M7" s="286" t="s">
        <v>1654</v>
      </c>
      <c r="N7" s="286" t="s">
        <v>1655</v>
      </c>
      <c r="O7" s="286"/>
      <c r="P7" s="286" t="s">
        <v>798</v>
      </c>
      <c r="Q7" s="286" t="s">
        <v>798</v>
      </c>
      <c r="R7" s="287">
        <v>573358071</v>
      </c>
      <c r="S7" s="286"/>
      <c r="T7" s="287">
        <v>602787994</v>
      </c>
      <c r="U7" s="286" t="s">
        <v>799</v>
      </c>
      <c r="V7" s="288">
        <v>588318</v>
      </c>
      <c r="W7" s="289">
        <v>315</v>
      </c>
      <c r="X7" s="290">
        <v>344.6515</v>
      </c>
      <c r="Y7" s="291">
        <v>0</v>
      </c>
      <c r="Z7" s="290">
        <v>1.07</v>
      </c>
      <c r="AA7" s="292">
        <v>1.9239999999999999E-3</v>
      </c>
      <c r="AB7" s="291">
        <v>33</v>
      </c>
      <c r="AC7" s="293">
        <v>6.0499999999999996E-4</v>
      </c>
    </row>
    <row r="8" spans="1:29" s="275" customFormat="1" ht="12.75" x14ac:dyDescent="0.2">
      <c r="A8" s="283">
        <v>287041</v>
      </c>
      <c r="B8" s="284" t="s">
        <v>1271</v>
      </c>
      <c r="C8" s="285" t="s">
        <v>238</v>
      </c>
      <c r="D8" s="285" t="s">
        <v>836</v>
      </c>
      <c r="E8" s="286" t="s">
        <v>1648</v>
      </c>
      <c r="F8" s="286" t="s">
        <v>238</v>
      </c>
      <c r="G8" s="286" t="s">
        <v>1649</v>
      </c>
      <c r="H8" s="286" t="s">
        <v>238</v>
      </c>
      <c r="I8" s="283">
        <v>287041</v>
      </c>
      <c r="J8" s="286" t="s">
        <v>1438</v>
      </c>
      <c r="K8" s="286" t="s">
        <v>359</v>
      </c>
      <c r="L8" s="286"/>
      <c r="M8" s="286" t="s">
        <v>1656</v>
      </c>
      <c r="N8" s="286" t="s">
        <v>1657</v>
      </c>
      <c r="O8" s="286"/>
      <c r="P8" s="286" t="s">
        <v>837</v>
      </c>
      <c r="Q8" s="286" t="s">
        <v>837</v>
      </c>
      <c r="R8" s="287">
        <v>573362065</v>
      </c>
      <c r="S8" s="286"/>
      <c r="T8" s="287">
        <v>602508469</v>
      </c>
      <c r="U8" s="286" t="s">
        <v>838</v>
      </c>
      <c r="V8" s="288">
        <v>588326</v>
      </c>
      <c r="W8" s="289">
        <v>531</v>
      </c>
      <c r="X8" s="290">
        <v>725.29740000000004</v>
      </c>
      <c r="Y8" s="291">
        <v>67</v>
      </c>
      <c r="Z8" s="290">
        <v>1.07</v>
      </c>
      <c r="AA8" s="292">
        <v>3.7829999999999999E-3</v>
      </c>
      <c r="AB8" s="291">
        <v>63</v>
      </c>
      <c r="AC8" s="293">
        <v>1.155E-3</v>
      </c>
    </row>
    <row r="9" spans="1:29" s="275" customFormat="1" ht="12.75" x14ac:dyDescent="0.2">
      <c r="A9" s="283">
        <v>290793</v>
      </c>
      <c r="B9" s="284" t="s">
        <v>1271</v>
      </c>
      <c r="C9" s="285" t="s">
        <v>695</v>
      </c>
      <c r="D9" s="285" t="s">
        <v>1109</v>
      </c>
      <c r="E9" s="286" t="s">
        <v>1637</v>
      </c>
      <c r="F9" s="286" t="s">
        <v>695</v>
      </c>
      <c r="G9" s="286" t="s">
        <v>1638</v>
      </c>
      <c r="H9" s="286" t="s">
        <v>695</v>
      </c>
      <c r="I9" s="283">
        <v>290793</v>
      </c>
      <c r="J9" s="286" t="s">
        <v>1530</v>
      </c>
      <c r="K9" s="286" t="s">
        <v>359</v>
      </c>
      <c r="L9" s="286"/>
      <c r="M9" s="286" t="s">
        <v>1658</v>
      </c>
      <c r="N9" s="286" t="s">
        <v>1659</v>
      </c>
      <c r="O9" s="286"/>
      <c r="P9" s="286" t="s">
        <v>1110</v>
      </c>
      <c r="Q9" s="286" t="s">
        <v>1110</v>
      </c>
      <c r="R9" s="287">
        <v>572587116</v>
      </c>
      <c r="S9" s="286"/>
      <c r="T9" s="287">
        <v>602731897</v>
      </c>
      <c r="U9" s="286" t="s">
        <v>1111</v>
      </c>
      <c r="V9" s="288">
        <v>592030</v>
      </c>
      <c r="W9" s="289">
        <v>1899</v>
      </c>
      <c r="X9" s="290">
        <v>657.81100000000004</v>
      </c>
      <c r="Y9" s="291">
        <v>435</v>
      </c>
      <c r="Z9" s="290">
        <v>1.07</v>
      </c>
      <c r="AA9" s="292">
        <v>1.4194999999999999E-2</v>
      </c>
      <c r="AB9" s="291">
        <v>700</v>
      </c>
      <c r="AC9" s="293">
        <v>1.2833000000000001E-2</v>
      </c>
    </row>
    <row r="10" spans="1:29" s="275" customFormat="1" ht="12.75" x14ac:dyDescent="0.2">
      <c r="A10" s="283">
        <v>283771</v>
      </c>
      <c r="B10" s="284" t="s">
        <v>1271</v>
      </c>
      <c r="C10" s="285" t="s">
        <v>260</v>
      </c>
      <c r="D10" s="285" t="s">
        <v>1172</v>
      </c>
      <c r="E10" s="286" t="s">
        <v>1660</v>
      </c>
      <c r="F10" s="286" t="s">
        <v>607</v>
      </c>
      <c r="G10" s="286" t="s">
        <v>1653</v>
      </c>
      <c r="H10" s="286" t="s">
        <v>260</v>
      </c>
      <c r="I10" s="283">
        <v>283771</v>
      </c>
      <c r="J10" s="286" t="s">
        <v>1551</v>
      </c>
      <c r="K10" s="286" t="s">
        <v>359</v>
      </c>
      <c r="L10" s="286"/>
      <c r="M10" s="286" t="s">
        <v>1661</v>
      </c>
      <c r="N10" s="286" t="s">
        <v>1662</v>
      </c>
      <c r="O10" s="286"/>
      <c r="P10" s="286" t="s">
        <v>1173</v>
      </c>
      <c r="Q10" s="286" t="s">
        <v>1173</v>
      </c>
      <c r="R10" s="287">
        <v>577136050</v>
      </c>
      <c r="S10" s="286"/>
      <c r="T10" s="287">
        <v>731555896</v>
      </c>
      <c r="U10" s="286" t="s">
        <v>1174</v>
      </c>
      <c r="V10" s="288">
        <v>585076</v>
      </c>
      <c r="W10" s="289">
        <v>676</v>
      </c>
      <c r="X10" s="290">
        <v>596.63149999999996</v>
      </c>
      <c r="Y10" s="291">
        <v>65</v>
      </c>
      <c r="Z10" s="290">
        <v>1.07</v>
      </c>
      <c r="AA10" s="292">
        <v>4.5500000000000002E-3</v>
      </c>
      <c r="AB10" s="291">
        <v>137</v>
      </c>
      <c r="AC10" s="293">
        <v>2.5119999999999999E-3</v>
      </c>
    </row>
    <row r="11" spans="1:29" s="275" customFormat="1" ht="12.75" x14ac:dyDescent="0.2">
      <c r="A11" s="283">
        <v>47930292</v>
      </c>
      <c r="B11" s="284" t="s">
        <v>1271</v>
      </c>
      <c r="C11" s="285" t="s">
        <v>238</v>
      </c>
      <c r="D11" s="285" t="s">
        <v>857</v>
      </c>
      <c r="E11" s="286" t="s">
        <v>1663</v>
      </c>
      <c r="F11" s="286" t="s">
        <v>1260</v>
      </c>
      <c r="G11" s="286" t="s">
        <v>1649</v>
      </c>
      <c r="H11" s="286" t="s">
        <v>238</v>
      </c>
      <c r="I11" s="283">
        <v>47930292</v>
      </c>
      <c r="J11" s="286" t="s">
        <v>1445</v>
      </c>
      <c r="K11" s="286" t="s">
        <v>359</v>
      </c>
      <c r="L11" s="286"/>
      <c r="M11" s="286" t="s">
        <v>1664</v>
      </c>
      <c r="N11" s="286" t="s">
        <v>1665</v>
      </c>
      <c r="O11" s="286"/>
      <c r="P11" s="286" t="s">
        <v>858</v>
      </c>
      <c r="Q11" s="286" t="s">
        <v>858</v>
      </c>
      <c r="R11" s="287">
        <v>573388025</v>
      </c>
      <c r="S11" s="286"/>
      <c r="T11" s="287">
        <v>728054627</v>
      </c>
      <c r="U11" s="286" t="s">
        <v>859</v>
      </c>
      <c r="V11" s="288">
        <v>542318</v>
      </c>
      <c r="W11" s="289">
        <v>202</v>
      </c>
      <c r="X11" s="290">
        <v>379.62240000000003</v>
      </c>
      <c r="Y11" s="291">
        <v>0</v>
      </c>
      <c r="Z11" s="290">
        <v>1.07</v>
      </c>
      <c r="AA11" s="292">
        <v>1.2899999999999999E-3</v>
      </c>
      <c r="AB11" s="291">
        <v>20</v>
      </c>
      <c r="AC11" s="293">
        <v>3.6699999999999998E-4</v>
      </c>
    </row>
    <row r="12" spans="1:29" s="275" customFormat="1" ht="12.75" x14ac:dyDescent="0.2">
      <c r="A12" s="283">
        <v>70910731</v>
      </c>
      <c r="B12" s="284" t="s">
        <v>1271</v>
      </c>
      <c r="C12" s="285" t="s">
        <v>260</v>
      </c>
      <c r="D12" s="285" t="s">
        <v>931</v>
      </c>
      <c r="E12" s="286" t="s">
        <v>1660</v>
      </c>
      <c r="F12" s="286" t="s">
        <v>607</v>
      </c>
      <c r="G12" s="286" t="s">
        <v>1653</v>
      </c>
      <c r="H12" s="286" t="s">
        <v>260</v>
      </c>
      <c r="I12" s="283">
        <v>70910731</v>
      </c>
      <c r="J12" s="286" t="s">
        <v>1470</v>
      </c>
      <c r="K12" s="286" t="s">
        <v>359</v>
      </c>
      <c r="L12" s="286" t="s">
        <v>1639</v>
      </c>
      <c r="M12" s="286" t="s">
        <v>1666</v>
      </c>
      <c r="N12" s="286" t="s">
        <v>1667</v>
      </c>
      <c r="O12" s="286"/>
      <c r="P12" s="286" t="s">
        <v>932</v>
      </c>
      <c r="Q12" s="286" t="s">
        <v>1668</v>
      </c>
      <c r="R12" s="287">
        <v>577341023</v>
      </c>
      <c r="S12" s="287">
        <v>577341023</v>
      </c>
      <c r="T12" s="287">
        <v>774215131</v>
      </c>
      <c r="U12" s="286" t="s">
        <v>933</v>
      </c>
      <c r="V12" s="288">
        <v>557102</v>
      </c>
      <c r="W12" s="289">
        <v>363</v>
      </c>
      <c r="X12" s="290">
        <v>685.34220000000005</v>
      </c>
      <c r="Y12" s="291">
        <v>0</v>
      </c>
      <c r="Z12" s="290">
        <v>1.07</v>
      </c>
      <c r="AA12" s="292">
        <v>2.3319999999999999E-3</v>
      </c>
      <c r="AB12" s="291">
        <v>25</v>
      </c>
      <c r="AC12" s="293">
        <v>4.5800000000000002E-4</v>
      </c>
    </row>
    <row r="13" spans="1:29" s="275" customFormat="1" ht="12.75" x14ac:dyDescent="0.2">
      <c r="A13" s="283">
        <v>283789</v>
      </c>
      <c r="B13" s="284" t="s">
        <v>1271</v>
      </c>
      <c r="C13" s="285" t="s">
        <v>260</v>
      </c>
      <c r="D13" s="285" t="s">
        <v>1009</v>
      </c>
      <c r="E13" s="286" t="s">
        <v>1669</v>
      </c>
      <c r="F13" s="286" t="s">
        <v>260</v>
      </c>
      <c r="G13" s="286" t="s">
        <v>1653</v>
      </c>
      <c r="H13" s="286" t="s">
        <v>260</v>
      </c>
      <c r="I13" s="283">
        <v>283789</v>
      </c>
      <c r="J13" s="286" t="s">
        <v>1496</v>
      </c>
      <c r="K13" s="286" t="s">
        <v>355</v>
      </c>
      <c r="L13" s="286" t="s">
        <v>1639</v>
      </c>
      <c r="M13" s="286" t="s">
        <v>1670</v>
      </c>
      <c r="N13" s="286" t="s">
        <v>1671</v>
      </c>
      <c r="O13" s="286"/>
      <c r="P13" s="286" t="s">
        <v>1010</v>
      </c>
      <c r="Q13" s="286" t="s">
        <v>1672</v>
      </c>
      <c r="R13" s="287">
        <v>577991001</v>
      </c>
      <c r="S13" s="286"/>
      <c r="T13" s="287">
        <v>724178584</v>
      </c>
      <c r="U13" s="286" t="s">
        <v>1011</v>
      </c>
      <c r="V13" s="288">
        <v>585092</v>
      </c>
      <c r="W13" s="289">
        <v>741</v>
      </c>
      <c r="X13" s="290">
        <v>805.07820000000004</v>
      </c>
      <c r="Y13" s="291">
        <v>61</v>
      </c>
      <c r="Z13" s="290">
        <v>1.07</v>
      </c>
      <c r="AA13" s="292">
        <v>4.9750000000000003E-3</v>
      </c>
      <c r="AB13" s="291">
        <v>163</v>
      </c>
      <c r="AC13" s="293">
        <v>2.9880000000000002E-3</v>
      </c>
    </row>
    <row r="14" spans="1:29" s="275" customFormat="1" ht="12.75" x14ac:dyDescent="0.2">
      <c r="A14" s="283">
        <v>290807</v>
      </c>
      <c r="B14" s="284" t="s">
        <v>1271</v>
      </c>
      <c r="C14" s="285" t="s">
        <v>695</v>
      </c>
      <c r="D14" s="285" t="s">
        <v>1000</v>
      </c>
      <c r="E14" s="286" t="s">
        <v>1643</v>
      </c>
      <c r="F14" s="286" t="s">
        <v>1145</v>
      </c>
      <c r="G14" s="286" t="s">
        <v>1638</v>
      </c>
      <c r="H14" s="286" t="s">
        <v>695</v>
      </c>
      <c r="I14" s="283">
        <v>290807</v>
      </c>
      <c r="J14" s="286" t="s">
        <v>1493</v>
      </c>
      <c r="K14" s="286" t="s">
        <v>359</v>
      </c>
      <c r="L14" s="286" t="s">
        <v>1639</v>
      </c>
      <c r="M14" s="286" t="s">
        <v>1658</v>
      </c>
      <c r="N14" s="286" t="s">
        <v>1673</v>
      </c>
      <c r="O14" s="286"/>
      <c r="P14" s="286" t="s">
        <v>1001</v>
      </c>
      <c r="Q14" s="286" t="s">
        <v>1674</v>
      </c>
      <c r="R14" s="287">
        <v>572610423</v>
      </c>
      <c r="S14" s="286"/>
      <c r="T14" s="287">
        <v>602503202</v>
      </c>
      <c r="U14" s="286" t="s">
        <v>1002</v>
      </c>
      <c r="V14" s="288">
        <v>592048</v>
      </c>
      <c r="W14" s="289">
        <v>4310</v>
      </c>
      <c r="X14" s="290">
        <v>4186.8274000000001</v>
      </c>
      <c r="Y14" s="291">
        <v>590</v>
      </c>
      <c r="Z14" s="290">
        <v>1.1523000000000001</v>
      </c>
      <c r="AA14" s="292">
        <v>3.1329999999999997E-2</v>
      </c>
      <c r="AB14" s="291">
        <v>2312</v>
      </c>
      <c r="AC14" s="293">
        <v>4.2383999999999998E-2</v>
      </c>
    </row>
    <row r="15" spans="1:29" s="275" customFormat="1" ht="12.75" x14ac:dyDescent="0.2">
      <c r="A15" s="283">
        <v>290823</v>
      </c>
      <c r="B15" s="284" t="s">
        <v>1271</v>
      </c>
      <c r="C15" s="285" t="s">
        <v>695</v>
      </c>
      <c r="D15" s="285" t="s">
        <v>1106</v>
      </c>
      <c r="E15" s="286" t="s">
        <v>1637</v>
      </c>
      <c r="F15" s="286" t="s">
        <v>695</v>
      </c>
      <c r="G15" s="286" t="s">
        <v>1638</v>
      </c>
      <c r="H15" s="286" t="s">
        <v>695</v>
      </c>
      <c r="I15" s="283">
        <v>290823</v>
      </c>
      <c r="J15" s="286" t="s">
        <v>1529</v>
      </c>
      <c r="K15" s="286" t="s">
        <v>359</v>
      </c>
      <c r="L15" s="286"/>
      <c r="M15" s="286" t="s">
        <v>1658</v>
      </c>
      <c r="N15" s="286" t="s">
        <v>1675</v>
      </c>
      <c r="O15" s="286"/>
      <c r="P15" s="286" t="s">
        <v>1107</v>
      </c>
      <c r="Q15" s="286" t="s">
        <v>1107</v>
      </c>
      <c r="R15" s="287">
        <v>572501121</v>
      </c>
      <c r="S15" s="286"/>
      <c r="T15" s="287">
        <v>602789907</v>
      </c>
      <c r="U15" s="286" t="s">
        <v>1108</v>
      </c>
      <c r="V15" s="288">
        <v>592064</v>
      </c>
      <c r="W15" s="289">
        <v>2149</v>
      </c>
      <c r="X15" s="290">
        <v>982.34010000000001</v>
      </c>
      <c r="Y15" s="291">
        <v>287</v>
      </c>
      <c r="Z15" s="290">
        <v>1.1523000000000001</v>
      </c>
      <c r="AA15" s="292">
        <v>1.4762000000000001E-2</v>
      </c>
      <c r="AB15" s="291">
        <v>608</v>
      </c>
      <c r="AC15" s="293">
        <v>1.1146E-2</v>
      </c>
    </row>
    <row r="16" spans="1:29" s="275" customFormat="1" ht="12.75" x14ac:dyDescent="0.2">
      <c r="A16" s="283">
        <v>290815</v>
      </c>
      <c r="B16" s="284" t="s">
        <v>1271</v>
      </c>
      <c r="C16" s="285" t="s">
        <v>695</v>
      </c>
      <c r="D16" s="285" t="s">
        <v>464</v>
      </c>
      <c r="E16" s="286" t="s">
        <v>1637</v>
      </c>
      <c r="F16" s="286" t="s">
        <v>695</v>
      </c>
      <c r="G16" s="286" t="s">
        <v>1638</v>
      </c>
      <c r="H16" s="286" t="s">
        <v>695</v>
      </c>
      <c r="I16" s="283">
        <v>290815</v>
      </c>
      <c r="J16" s="286" t="s">
        <v>1313</v>
      </c>
      <c r="K16" s="286" t="s">
        <v>359</v>
      </c>
      <c r="L16" s="286"/>
      <c r="M16" s="286" t="s">
        <v>1676</v>
      </c>
      <c r="N16" s="286" t="s">
        <v>1677</v>
      </c>
      <c r="O16" s="286"/>
      <c r="P16" s="286" t="s">
        <v>465</v>
      </c>
      <c r="Q16" s="286" t="s">
        <v>465</v>
      </c>
      <c r="R16" s="287">
        <v>572582712</v>
      </c>
      <c r="S16" s="286"/>
      <c r="T16" s="287">
        <v>723911342</v>
      </c>
      <c r="U16" s="286" t="s">
        <v>466</v>
      </c>
      <c r="V16" s="288">
        <v>592056</v>
      </c>
      <c r="W16" s="289">
        <v>807</v>
      </c>
      <c r="X16" s="290">
        <v>1161.6374000000001</v>
      </c>
      <c r="Y16" s="291">
        <v>61</v>
      </c>
      <c r="Z16" s="290">
        <v>1.07</v>
      </c>
      <c r="AA16" s="292">
        <v>5.4929999999999996E-3</v>
      </c>
      <c r="AB16" s="291">
        <v>154</v>
      </c>
      <c r="AC16" s="293">
        <v>2.823E-3</v>
      </c>
    </row>
    <row r="17" spans="1:29" s="275" customFormat="1" ht="12.75" x14ac:dyDescent="0.2">
      <c r="A17" s="283">
        <v>544523</v>
      </c>
      <c r="B17" s="284" t="s">
        <v>1271</v>
      </c>
      <c r="C17" s="285" t="s">
        <v>238</v>
      </c>
      <c r="D17" s="285" t="s">
        <v>740</v>
      </c>
      <c r="E17" s="286" t="s">
        <v>1678</v>
      </c>
      <c r="F17" s="286" t="s">
        <v>1006</v>
      </c>
      <c r="G17" s="286" t="s">
        <v>1649</v>
      </c>
      <c r="H17" s="286" t="s">
        <v>238</v>
      </c>
      <c r="I17" s="283">
        <v>544523</v>
      </c>
      <c r="J17" s="286" t="s">
        <v>1406</v>
      </c>
      <c r="K17" s="286" t="s">
        <v>359</v>
      </c>
      <c r="L17" s="286"/>
      <c r="M17" s="286" t="s">
        <v>1679</v>
      </c>
      <c r="N17" s="286" t="s">
        <v>1680</v>
      </c>
      <c r="O17" s="286" t="s">
        <v>1681</v>
      </c>
      <c r="P17" s="286" t="s">
        <v>741</v>
      </c>
      <c r="Q17" s="286" t="s">
        <v>1682</v>
      </c>
      <c r="R17" s="287">
        <v>573396585</v>
      </c>
      <c r="S17" s="287">
        <v>573396585</v>
      </c>
      <c r="T17" s="287">
        <v>724187083</v>
      </c>
      <c r="U17" s="286" t="s">
        <v>742</v>
      </c>
      <c r="V17" s="288">
        <v>549690</v>
      </c>
      <c r="W17" s="289">
        <v>199</v>
      </c>
      <c r="X17" s="290">
        <v>161.93340000000001</v>
      </c>
      <c r="Y17" s="291">
        <v>0</v>
      </c>
      <c r="Z17" s="290">
        <v>1.07</v>
      </c>
      <c r="AA17" s="292">
        <v>1.188E-3</v>
      </c>
      <c r="AB17" s="291">
        <v>10</v>
      </c>
      <c r="AC17" s="293">
        <v>1.83E-4</v>
      </c>
    </row>
    <row r="18" spans="1:29" s="275" customFormat="1" ht="12.75" x14ac:dyDescent="0.2">
      <c r="A18" s="283">
        <v>303712</v>
      </c>
      <c r="B18" s="284" t="s">
        <v>1271</v>
      </c>
      <c r="C18" s="285" t="s">
        <v>785</v>
      </c>
      <c r="D18" s="285" t="s">
        <v>934</v>
      </c>
      <c r="E18" s="286" t="s">
        <v>1683</v>
      </c>
      <c r="F18" s="286" t="s">
        <v>437</v>
      </c>
      <c r="G18" s="286" t="s">
        <v>1684</v>
      </c>
      <c r="H18" s="286" t="s">
        <v>785</v>
      </c>
      <c r="I18" s="283">
        <v>303712</v>
      </c>
      <c r="J18" s="286" t="s">
        <v>1471</v>
      </c>
      <c r="K18" s="286" t="s">
        <v>359</v>
      </c>
      <c r="L18" s="286" t="s">
        <v>1639</v>
      </c>
      <c r="M18" s="286" t="s">
        <v>1666</v>
      </c>
      <c r="N18" s="286" t="s">
        <v>1685</v>
      </c>
      <c r="O18" s="286"/>
      <c r="P18" s="286" t="s">
        <v>935</v>
      </c>
      <c r="Q18" s="286" t="s">
        <v>1686</v>
      </c>
      <c r="R18" s="287">
        <v>571637020</v>
      </c>
      <c r="S18" s="286"/>
      <c r="T18" s="287">
        <v>603228210</v>
      </c>
      <c r="U18" s="286" t="s">
        <v>936</v>
      </c>
      <c r="V18" s="288">
        <v>541648</v>
      </c>
      <c r="W18" s="289">
        <v>1023</v>
      </c>
      <c r="X18" s="290">
        <v>1076.5880999999999</v>
      </c>
      <c r="Y18" s="291">
        <v>57</v>
      </c>
      <c r="Z18" s="290">
        <v>1.07</v>
      </c>
      <c r="AA18" s="292">
        <v>6.6680000000000003E-3</v>
      </c>
      <c r="AB18" s="291">
        <v>135</v>
      </c>
      <c r="AC18" s="293">
        <v>2.4750000000000002E-3</v>
      </c>
    </row>
    <row r="19" spans="1:29" s="275" customFormat="1" ht="12.75" x14ac:dyDescent="0.2">
      <c r="A19" s="283">
        <v>283801</v>
      </c>
      <c r="B19" s="284" t="s">
        <v>1271</v>
      </c>
      <c r="C19" s="285" t="s">
        <v>260</v>
      </c>
      <c r="D19" s="285" t="s">
        <v>1157</v>
      </c>
      <c r="E19" s="286" t="s">
        <v>1687</v>
      </c>
      <c r="F19" s="286" t="s">
        <v>446</v>
      </c>
      <c r="G19" s="286" t="s">
        <v>1653</v>
      </c>
      <c r="H19" s="286" t="s">
        <v>260</v>
      </c>
      <c r="I19" s="283">
        <v>283801</v>
      </c>
      <c r="J19" s="286" t="s">
        <v>1546</v>
      </c>
      <c r="K19" s="286" t="s">
        <v>359</v>
      </c>
      <c r="L19" s="286"/>
      <c r="M19" s="286" t="s">
        <v>1688</v>
      </c>
      <c r="N19" s="286" t="s">
        <v>1689</v>
      </c>
      <c r="O19" s="286"/>
      <c r="P19" s="286" t="s">
        <v>1158</v>
      </c>
      <c r="Q19" s="286" t="s">
        <v>1158</v>
      </c>
      <c r="R19" s="287">
        <v>577458226</v>
      </c>
      <c r="S19" s="286"/>
      <c r="T19" s="287">
        <v>725121092</v>
      </c>
      <c r="U19" s="286" t="s">
        <v>1159</v>
      </c>
      <c r="V19" s="288">
        <v>585106</v>
      </c>
      <c r="W19" s="289">
        <v>783</v>
      </c>
      <c r="X19" s="290">
        <v>1195.6488999999999</v>
      </c>
      <c r="Y19" s="291">
        <v>44</v>
      </c>
      <c r="Z19" s="290">
        <v>1.07</v>
      </c>
      <c r="AA19" s="292">
        <v>5.2480000000000001E-3</v>
      </c>
      <c r="AB19" s="291">
        <v>47</v>
      </c>
      <c r="AC19" s="293">
        <v>8.6200000000000003E-4</v>
      </c>
    </row>
    <row r="20" spans="1:29" s="275" customFormat="1" ht="12.75" x14ac:dyDescent="0.2">
      <c r="A20" s="283">
        <v>283819</v>
      </c>
      <c r="B20" s="284" t="s">
        <v>1271</v>
      </c>
      <c r="C20" s="285" t="s">
        <v>260</v>
      </c>
      <c r="D20" s="285" t="s">
        <v>842</v>
      </c>
      <c r="E20" s="286" t="s">
        <v>1690</v>
      </c>
      <c r="F20" s="286" t="s">
        <v>806</v>
      </c>
      <c r="G20" s="286" t="s">
        <v>1653</v>
      </c>
      <c r="H20" s="286" t="s">
        <v>260</v>
      </c>
      <c r="I20" s="283">
        <v>283819</v>
      </c>
      <c r="J20" s="286" t="s">
        <v>1440</v>
      </c>
      <c r="K20" s="286" t="s">
        <v>359</v>
      </c>
      <c r="L20" s="286" t="s">
        <v>1691</v>
      </c>
      <c r="M20" s="286" t="s">
        <v>1692</v>
      </c>
      <c r="N20" s="286" t="s">
        <v>1693</v>
      </c>
      <c r="O20" s="286"/>
      <c r="P20" s="286" t="s">
        <v>843</v>
      </c>
      <c r="Q20" s="286" t="s">
        <v>1694</v>
      </c>
      <c r="R20" s="287">
        <v>577305111</v>
      </c>
      <c r="S20" s="286"/>
      <c r="T20" s="287">
        <v>608983335</v>
      </c>
      <c r="U20" s="286" t="s">
        <v>844</v>
      </c>
      <c r="V20" s="288">
        <v>585114</v>
      </c>
      <c r="W20" s="289">
        <v>5457</v>
      </c>
      <c r="X20" s="290">
        <v>5627.1009999999997</v>
      </c>
      <c r="Y20" s="291">
        <v>599</v>
      </c>
      <c r="Z20" s="290">
        <v>1.1523000000000001</v>
      </c>
      <c r="AA20" s="292">
        <v>3.8948999999999998E-2</v>
      </c>
      <c r="AB20" s="291">
        <v>1818</v>
      </c>
      <c r="AC20" s="293">
        <v>3.3328000000000003E-2</v>
      </c>
    </row>
    <row r="21" spans="1:29" s="275" customFormat="1" ht="12.75" x14ac:dyDescent="0.2">
      <c r="A21" s="283">
        <v>287091</v>
      </c>
      <c r="B21" s="284" t="s">
        <v>1271</v>
      </c>
      <c r="C21" s="285" t="s">
        <v>238</v>
      </c>
      <c r="D21" s="285" t="s">
        <v>761</v>
      </c>
      <c r="E21" s="286" t="s">
        <v>1663</v>
      </c>
      <c r="F21" s="286" t="s">
        <v>1260</v>
      </c>
      <c r="G21" s="286" t="s">
        <v>1649</v>
      </c>
      <c r="H21" s="286" t="s">
        <v>238</v>
      </c>
      <c r="I21" s="283">
        <v>287091</v>
      </c>
      <c r="J21" s="286" t="s">
        <v>1413</v>
      </c>
      <c r="K21" s="286" t="s">
        <v>355</v>
      </c>
      <c r="L21" s="286"/>
      <c r="M21" s="286" t="s">
        <v>1695</v>
      </c>
      <c r="N21" s="286" t="s">
        <v>1696</v>
      </c>
      <c r="O21" s="286"/>
      <c r="P21" s="286" t="s">
        <v>762</v>
      </c>
      <c r="Q21" s="286" t="s">
        <v>762</v>
      </c>
      <c r="R21" s="287">
        <v>775992473</v>
      </c>
      <c r="S21" s="286"/>
      <c r="T21" s="287">
        <v>608440473</v>
      </c>
      <c r="U21" s="286" t="s">
        <v>763</v>
      </c>
      <c r="V21" s="288">
        <v>588377</v>
      </c>
      <c r="W21" s="289">
        <v>360</v>
      </c>
      <c r="X21" s="290">
        <v>817.01390000000004</v>
      </c>
      <c r="Y21" s="291">
        <v>0</v>
      </c>
      <c r="Z21" s="290">
        <v>1.07</v>
      </c>
      <c r="AA21" s="292">
        <v>2.366E-3</v>
      </c>
      <c r="AB21" s="291">
        <v>82</v>
      </c>
      <c r="AC21" s="293">
        <v>1.503E-3</v>
      </c>
    </row>
    <row r="22" spans="1:29" s="275" customFormat="1" ht="12.75" x14ac:dyDescent="0.2">
      <c r="A22" s="283">
        <v>287105</v>
      </c>
      <c r="B22" s="284" t="s">
        <v>1271</v>
      </c>
      <c r="C22" s="285" t="s">
        <v>238</v>
      </c>
      <c r="D22" s="285" t="s">
        <v>1065</v>
      </c>
      <c r="E22" s="286" t="s">
        <v>1648</v>
      </c>
      <c r="F22" s="286" t="s">
        <v>238</v>
      </c>
      <c r="G22" s="286" t="s">
        <v>1649</v>
      </c>
      <c r="H22" s="286" t="s">
        <v>238</v>
      </c>
      <c r="I22" s="283">
        <v>287105</v>
      </c>
      <c r="J22" s="286" t="s">
        <v>1515</v>
      </c>
      <c r="K22" s="286" t="s">
        <v>359</v>
      </c>
      <c r="L22" s="286"/>
      <c r="M22" s="286" t="s">
        <v>1697</v>
      </c>
      <c r="N22" s="286" t="s">
        <v>1698</v>
      </c>
      <c r="O22" s="286"/>
      <c r="P22" s="286" t="s">
        <v>1066</v>
      </c>
      <c r="Q22" s="286" t="s">
        <v>1066</v>
      </c>
      <c r="R22" s="287">
        <v>573354045</v>
      </c>
      <c r="S22" s="286"/>
      <c r="T22" s="287">
        <v>602569853</v>
      </c>
      <c r="U22" s="286" t="s">
        <v>1067</v>
      </c>
      <c r="V22" s="288">
        <v>588385</v>
      </c>
      <c r="W22" s="289">
        <v>952</v>
      </c>
      <c r="X22" s="290">
        <v>1082.8525</v>
      </c>
      <c r="Y22" s="291">
        <v>196</v>
      </c>
      <c r="Z22" s="290">
        <v>1.07</v>
      </c>
      <c r="AA22" s="292">
        <v>7.247E-3</v>
      </c>
      <c r="AB22" s="291">
        <v>330</v>
      </c>
      <c r="AC22" s="293">
        <v>6.0499999999999998E-3</v>
      </c>
    </row>
    <row r="23" spans="1:29" s="275" customFormat="1" ht="12.75" x14ac:dyDescent="0.2">
      <c r="A23" s="283">
        <v>542253</v>
      </c>
      <c r="B23" s="284" t="s">
        <v>1271</v>
      </c>
      <c r="C23" s="285" t="s">
        <v>695</v>
      </c>
      <c r="D23" s="285" t="s">
        <v>922</v>
      </c>
      <c r="E23" s="286" t="s">
        <v>1637</v>
      </c>
      <c r="F23" s="286" t="s">
        <v>695</v>
      </c>
      <c r="G23" s="286" t="s">
        <v>1638</v>
      </c>
      <c r="H23" s="286" t="s">
        <v>695</v>
      </c>
      <c r="I23" s="283">
        <v>542253</v>
      </c>
      <c r="J23" s="286" t="s">
        <v>1467</v>
      </c>
      <c r="K23" s="286" t="s">
        <v>359</v>
      </c>
      <c r="L23" s="286" t="s">
        <v>1699</v>
      </c>
      <c r="M23" s="286" t="s">
        <v>1700</v>
      </c>
      <c r="N23" s="286" t="s">
        <v>1701</v>
      </c>
      <c r="O23" s="286"/>
      <c r="P23" s="286" t="s">
        <v>923</v>
      </c>
      <c r="Q23" s="286" t="s">
        <v>1702</v>
      </c>
      <c r="R23" s="287">
        <v>572595710</v>
      </c>
      <c r="S23" s="286"/>
      <c r="T23" s="287">
        <v>734231970</v>
      </c>
      <c r="U23" s="286" t="s">
        <v>924</v>
      </c>
      <c r="V23" s="288">
        <v>592072</v>
      </c>
      <c r="W23" s="289">
        <v>844</v>
      </c>
      <c r="X23" s="290">
        <v>1414.9292</v>
      </c>
      <c r="Y23" s="291">
        <v>22</v>
      </c>
      <c r="Z23" s="290">
        <v>1.07</v>
      </c>
      <c r="AA23" s="292">
        <v>5.5279999999999999E-3</v>
      </c>
      <c r="AB23" s="291">
        <v>63</v>
      </c>
      <c r="AC23" s="293">
        <v>1.155E-3</v>
      </c>
    </row>
    <row r="24" spans="1:29" s="275" customFormat="1" ht="12.75" x14ac:dyDescent="0.2">
      <c r="A24" s="283">
        <v>48471828</v>
      </c>
      <c r="B24" s="284" t="s">
        <v>1271</v>
      </c>
      <c r="C24" s="285" t="s">
        <v>260</v>
      </c>
      <c r="D24" s="285" t="s">
        <v>809</v>
      </c>
      <c r="E24" s="286" t="s">
        <v>1669</v>
      </c>
      <c r="F24" s="286" t="s">
        <v>260</v>
      </c>
      <c r="G24" s="286" t="s">
        <v>1653</v>
      </c>
      <c r="H24" s="286" t="s">
        <v>260</v>
      </c>
      <c r="I24" s="283">
        <v>48471828</v>
      </c>
      <c r="J24" s="286" t="s">
        <v>1429</v>
      </c>
      <c r="K24" s="286" t="s">
        <v>359</v>
      </c>
      <c r="L24" s="286"/>
      <c r="M24" s="286" t="s">
        <v>1656</v>
      </c>
      <c r="N24" s="286" t="s">
        <v>1703</v>
      </c>
      <c r="O24" s="286"/>
      <c r="P24" s="286" t="s">
        <v>810</v>
      </c>
      <c r="Q24" s="286" t="s">
        <v>810</v>
      </c>
      <c r="R24" s="287">
        <v>577991165</v>
      </c>
      <c r="S24" s="286"/>
      <c r="T24" s="287">
        <v>725121093</v>
      </c>
      <c r="U24" s="286" t="s">
        <v>811</v>
      </c>
      <c r="V24" s="288">
        <v>538744</v>
      </c>
      <c r="W24" s="289">
        <v>1377</v>
      </c>
      <c r="X24" s="290">
        <v>915.30539999999996</v>
      </c>
      <c r="Y24" s="291">
        <v>110</v>
      </c>
      <c r="Z24" s="290">
        <v>1.07</v>
      </c>
      <c r="AA24" s="292">
        <v>9.0080000000000004E-3</v>
      </c>
      <c r="AB24" s="291">
        <v>191</v>
      </c>
      <c r="AC24" s="293">
        <v>3.5010000000000002E-3</v>
      </c>
    </row>
    <row r="25" spans="1:29" s="275" customFormat="1" ht="12.75" x14ac:dyDescent="0.2">
      <c r="A25" s="283">
        <v>290840</v>
      </c>
      <c r="B25" s="284" t="s">
        <v>1271</v>
      </c>
      <c r="C25" s="285" t="s">
        <v>695</v>
      </c>
      <c r="D25" s="285" t="s">
        <v>662</v>
      </c>
      <c r="E25" s="286" t="s">
        <v>1637</v>
      </c>
      <c r="F25" s="286" t="s">
        <v>695</v>
      </c>
      <c r="G25" s="286" t="s">
        <v>1638</v>
      </c>
      <c r="H25" s="286" t="s">
        <v>695</v>
      </c>
      <c r="I25" s="283">
        <v>290840</v>
      </c>
      <c r="J25" s="286" t="s">
        <v>1380</v>
      </c>
      <c r="K25" s="286" t="s">
        <v>359</v>
      </c>
      <c r="L25" s="286" t="s">
        <v>1704</v>
      </c>
      <c r="M25" s="286" t="s">
        <v>1658</v>
      </c>
      <c r="N25" s="286" t="s">
        <v>1705</v>
      </c>
      <c r="O25" s="286"/>
      <c r="P25" s="286" t="s">
        <v>663</v>
      </c>
      <c r="Q25" s="286" t="s">
        <v>1706</v>
      </c>
      <c r="R25" s="287">
        <v>571893516</v>
      </c>
      <c r="S25" s="286"/>
      <c r="T25" s="287">
        <v>775343294</v>
      </c>
      <c r="U25" s="286" t="s">
        <v>664</v>
      </c>
      <c r="V25" s="288">
        <v>592081</v>
      </c>
      <c r="W25" s="289">
        <v>1695</v>
      </c>
      <c r="X25" s="290">
        <v>1580.0291999999999</v>
      </c>
      <c r="Y25" s="291">
        <v>257</v>
      </c>
      <c r="Z25" s="290">
        <v>1.07</v>
      </c>
      <c r="AA25" s="292">
        <v>1.2128999999999999E-2</v>
      </c>
      <c r="AB25" s="291">
        <v>242</v>
      </c>
      <c r="AC25" s="293">
        <v>4.4359999999999998E-3</v>
      </c>
    </row>
    <row r="26" spans="1:29" s="275" customFormat="1" ht="12.75" x14ac:dyDescent="0.2">
      <c r="A26" s="283">
        <v>290858</v>
      </c>
      <c r="B26" s="284" t="s">
        <v>1271</v>
      </c>
      <c r="C26" s="285" t="s">
        <v>695</v>
      </c>
      <c r="D26" s="285" t="s">
        <v>833</v>
      </c>
      <c r="E26" s="286" t="s">
        <v>1643</v>
      </c>
      <c r="F26" s="286" t="s">
        <v>1145</v>
      </c>
      <c r="G26" s="286" t="s">
        <v>1638</v>
      </c>
      <c r="H26" s="286" t="s">
        <v>695</v>
      </c>
      <c r="I26" s="283">
        <v>290858</v>
      </c>
      <c r="J26" s="286" t="s">
        <v>1437</v>
      </c>
      <c r="K26" s="286" t="s">
        <v>359</v>
      </c>
      <c r="L26" s="286"/>
      <c r="M26" s="286" t="s">
        <v>1656</v>
      </c>
      <c r="N26" s="286" t="s">
        <v>1707</v>
      </c>
      <c r="O26" s="286"/>
      <c r="P26" s="286" t="s">
        <v>834</v>
      </c>
      <c r="Q26" s="286" t="s">
        <v>834</v>
      </c>
      <c r="R26" s="287">
        <v>572695728</v>
      </c>
      <c r="S26" s="286"/>
      <c r="T26" s="287">
        <v>724179303</v>
      </c>
      <c r="U26" s="286" t="s">
        <v>835</v>
      </c>
      <c r="V26" s="288">
        <v>592099</v>
      </c>
      <c r="W26" s="289">
        <v>977</v>
      </c>
      <c r="X26" s="290">
        <v>1373.9349</v>
      </c>
      <c r="Y26" s="291">
        <v>1146</v>
      </c>
      <c r="Z26" s="290">
        <v>1.07</v>
      </c>
      <c r="AA26" s="292">
        <v>1.422E-2</v>
      </c>
      <c r="AB26" s="291">
        <v>144</v>
      </c>
      <c r="AC26" s="293">
        <v>2.64E-3</v>
      </c>
    </row>
    <row r="27" spans="1:29" s="275" customFormat="1" ht="12.75" x14ac:dyDescent="0.2">
      <c r="A27" s="283">
        <v>568511</v>
      </c>
      <c r="B27" s="284" t="s">
        <v>1271</v>
      </c>
      <c r="C27" s="285" t="s">
        <v>260</v>
      </c>
      <c r="D27" s="285" t="s">
        <v>833</v>
      </c>
      <c r="E27" s="286" t="s">
        <v>1687</v>
      </c>
      <c r="F27" s="286" t="s">
        <v>446</v>
      </c>
      <c r="G27" s="286" t="s">
        <v>1653</v>
      </c>
      <c r="H27" s="286" t="s">
        <v>260</v>
      </c>
      <c r="I27" s="283">
        <v>568511</v>
      </c>
      <c r="J27" s="286" t="s">
        <v>1462</v>
      </c>
      <c r="K27" s="286" t="s">
        <v>359</v>
      </c>
      <c r="L27" s="286"/>
      <c r="M27" s="286" t="s">
        <v>1700</v>
      </c>
      <c r="N27" s="286" t="s">
        <v>1708</v>
      </c>
      <c r="O27" s="286"/>
      <c r="P27" s="286" t="s">
        <v>908</v>
      </c>
      <c r="Q27" s="286" t="s">
        <v>908</v>
      </c>
      <c r="R27" s="287">
        <v>577983683</v>
      </c>
      <c r="S27" s="286"/>
      <c r="T27" s="287">
        <v>724178669</v>
      </c>
      <c r="U27" s="286" t="s">
        <v>909</v>
      </c>
      <c r="V27" s="288">
        <v>585131</v>
      </c>
      <c r="W27" s="289">
        <v>509</v>
      </c>
      <c r="X27" s="290">
        <v>268.56040000000002</v>
      </c>
      <c r="Y27" s="291">
        <v>25</v>
      </c>
      <c r="Z27" s="290">
        <v>1.07</v>
      </c>
      <c r="AA27" s="292">
        <v>3.1819999999999999E-3</v>
      </c>
      <c r="AB27" s="291">
        <v>457</v>
      </c>
      <c r="AC27" s="293">
        <v>8.378E-3</v>
      </c>
    </row>
    <row r="28" spans="1:29" s="275" customFormat="1" ht="12.75" x14ac:dyDescent="0.2">
      <c r="A28" s="283">
        <v>283843</v>
      </c>
      <c r="B28" s="284" t="s">
        <v>1271</v>
      </c>
      <c r="C28" s="285" t="s">
        <v>260</v>
      </c>
      <c r="D28" s="285" t="s">
        <v>497</v>
      </c>
      <c r="E28" s="286" t="s">
        <v>1669</v>
      </c>
      <c r="F28" s="286" t="s">
        <v>260</v>
      </c>
      <c r="G28" s="286" t="s">
        <v>1653</v>
      </c>
      <c r="H28" s="286" t="s">
        <v>260</v>
      </c>
      <c r="I28" s="283">
        <v>283843</v>
      </c>
      <c r="J28" s="286" t="s">
        <v>1324</v>
      </c>
      <c r="K28" s="286" t="s">
        <v>355</v>
      </c>
      <c r="L28" s="286"/>
      <c r="M28" s="286" t="s">
        <v>1709</v>
      </c>
      <c r="N28" s="286" t="s">
        <v>1710</v>
      </c>
      <c r="O28" s="286" t="s">
        <v>1711</v>
      </c>
      <c r="P28" s="286" t="s">
        <v>498</v>
      </c>
      <c r="Q28" s="286" t="s">
        <v>1712</v>
      </c>
      <c r="R28" s="287">
        <v>577994022</v>
      </c>
      <c r="S28" s="286"/>
      <c r="T28" s="287">
        <v>606710977</v>
      </c>
      <c r="U28" s="286" t="s">
        <v>499</v>
      </c>
      <c r="V28" s="288">
        <v>585149</v>
      </c>
      <c r="W28" s="289">
        <v>717</v>
      </c>
      <c r="X28" s="290">
        <v>797.11969999999997</v>
      </c>
      <c r="Y28" s="291">
        <v>40</v>
      </c>
      <c r="Z28" s="290">
        <v>1.07</v>
      </c>
      <c r="AA28" s="292">
        <v>4.6860000000000001E-3</v>
      </c>
      <c r="AB28" s="291">
        <v>204</v>
      </c>
      <c r="AC28" s="293">
        <v>3.7399999999999998E-3</v>
      </c>
    </row>
    <row r="29" spans="1:29" s="275" customFormat="1" ht="12.75" x14ac:dyDescent="0.2">
      <c r="A29" s="283">
        <v>290866</v>
      </c>
      <c r="B29" s="284" t="s">
        <v>1271</v>
      </c>
      <c r="C29" s="285" t="s">
        <v>695</v>
      </c>
      <c r="D29" s="285" t="s">
        <v>997</v>
      </c>
      <c r="E29" s="286" t="s">
        <v>1637</v>
      </c>
      <c r="F29" s="286" t="s">
        <v>695</v>
      </c>
      <c r="G29" s="286" t="s">
        <v>1638</v>
      </c>
      <c r="H29" s="286" t="s">
        <v>695</v>
      </c>
      <c r="I29" s="283">
        <v>290866</v>
      </c>
      <c r="J29" s="286" t="s">
        <v>1492</v>
      </c>
      <c r="K29" s="286" t="s">
        <v>355</v>
      </c>
      <c r="L29" s="286" t="s">
        <v>1639</v>
      </c>
      <c r="M29" s="286" t="s">
        <v>1713</v>
      </c>
      <c r="N29" s="286" t="s">
        <v>1714</v>
      </c>
      <c r="O29" s="286"/>
      <c r="P29" s="286" t="s">
        <v>998</v>
      </c>
      <c r="Q29" s="286" t="s">
        <v>1715</v>
      </c>
      <c r="R29" s="287">
        <v>572595122</v>
      </c>
      <c r="S29" s="286"/>
      <c r="T29" s="287">
        <v>724030056</v>
      </c>
      <c r="U29" s="286" t="s">
        <v>999</v>
      </c>
      <c r="V29" s="288">
        <v>592102</v>
      </c>
      <c r="W29" s="289">
        <v>2387</v>
      </c>
      <c r="X29" s="290">
        <v>3196.1958</v>
      </c>
      <c r="Y29" s="291">
        <v>236</v>
      </c>
      <c r="Z29" s="290">
        <v>1.1523000000000001</v>
      </c>
      <c r="AA29" s="292">
        <v>1.6718E-2</v>
      </c>
      <c r="AB29" s="291">
        <v>1148</v>
      </c>
      <c r="AC29" s="293">
        <v>2.1045000000000001E-2</v>
      </c>
    </row>
    <row r="30" spans="1:29" s="275" customFormat="1" ht="12.75" x14ac:dyDescent="0.2">
      <c r="A30" s="283">
        <v>287113</v>
      </c>
      <c r="B30" s="284" t="s">
        <v>1271</v>
      </c>
      <c r="C30" s="285" t="s">
        <v>238</v>
      </c>
      <c r="D30" s="285" t="s">
        <v>1260</v>
      </c>
      <c r="E30" s="286" t="s">
        <v>1663</v>
      </c>
      <c r="F30" s="286" t="s">
        <v>1260</v>
      </c>
      <c r="G30" s="286" t="s">
        <v>1649</v>
      </c>
      <c r="H30" s="286" t="s">
        <v>238</v>
      </c>
      <c r="I30" s="283">
        <v>287113</v>
      </c>
      <c r="J30" s="286" t="s">
        <v>1581</v>
      </c>
      <c r="K30" s="286" t="s">
        <v>359</v>
      </c>
      <c r="L30" s="286"/>
      <c r="M30" s="286" t="s">
        <v>1716</v>
      </c>
      <c r="N30" s="286" t="s">
        <v>1717</v>
      </c>
      <c r="O30" s="286"/>
      <c r="P30" s="286" t="s">
        <v>1261</v>
      </c>
      <c r="Q30" s="286" t="s">
        <v>1261</v>
      </c>
      <c r="R30" s="287">
        <v>573501912</v>
      </c>
      <c r="S30" s="286"/>
      <c r="T30" s="287">
        <v>608729525</v>
      </c>
      <c r="U30" s="286" t="s">
        <v>1262</v>
      </c>
      <c r="V30" s="288">
        <v>588393</v>
      </c>
      <c r="W30" s="289">
        <v>7984</v>
      </c>
      <c r="X30" s="290">
        <v>2680.9441999999999</v>
      </c>
      <c r="Y30" s="291">
        <v>1197</v>
      </c>
      <c r="Z30" s="290">
        <v>1.1523000000000001</v>
      </c>
      <c r="AA30" s="292">
        <v>5.7428E-2</v>
      </c>
      <c r="AB30" s="291">
        <v>3448</v>
      </c>
      <c r="AC30" s="293">
        <v>6.3210000000000002E-2</v>
      </c>
    </row>
    <row r="31" spans="1:29" s="275" customFormat="1" ht="12.75" x14ac:dyDescent="0.2">
      <c r="A31" s="283">
        <v>290874</v>
      </c>
      <c r="B31" s="284" t="s">
        <v>1271</v>
      </c>
      <c r="C31" s="285" t="s">
        <v>695</v>
      </c>
      <c r="D31" s="285" t="s">
        <v>899</v>
      </c>
      <c r="E31" s="286" t="s">
        <v>1643</v>
      </c>
      <c r="F31" s="286" t="s">
        <v>1145</v>
      </c>
      <c r="G31" s="286" t="s">
        <v>1638</v>
      </c>
      <c r="H31" s="286" t="s">
        <v>695</v>
      </c>
      <c r="I31" s="283">
        <v>290874</v>
      </c>
      <c r="J31" s="286" t="s">
        <v>1459</v>
      </c>
      <c r="K31" s="286" t="s">
        <v>359</v>
      </c>
      <c r="L31" s="286"/>
      <c r="M31" s="286" t="s">
        <v>1700</v>
      </c>
      <c r="N31" s="286" t="s">
        <v>1718</v>
      </c>
      <c r="O31" s="286"/>
      <c r="P31" s="286" t="s">
        <v>900</v>
      </c>
      <c r="Q31" s="286" t="s">
        <v>900</v>
      </c>
      <c r="R31" s="287">
        <v>572646721</v>
      </c>
      <c r="S31" s="286"/>
      <c r="T31" s="287">
        <v>724190310</v>
      </c>
      <c r="U31" s="286" t="s">
        <v>901</v>
      </c>
      <c r="V31" s="288">
        <v>592111</v>
      </c>
      <c r="W31" s="289">
        <v>831</v>
      </c>
      <c r="X31" s="290">
        <v>1342.7391</v>
      </c>
      <c r="Y31" s="291">
        <v>78</v>
      </c>
      <c r="Z31" s="290">
        <v>1.07</v>
      </c>
      <c r="AA31" s="292">
        <v>5.8209999999999998E-3</v>
      </c>
      <c r="AB31" s="291">
        <v>67</v>
      </c>
      <c r="AC31" s="293">
        <v>1.2279999999999999E-3</v>
      </c>
    </row>
    <row r="32" spans="1:29" s="275" customFormat="1" ht="12.75" x14ac:dyDescent="0.2">
      <c r="A32" s="283">
        <v>303739</v>
      </c>
      <c r="B32" s="284" t="s">
        <v>1271</v>
      </c>
      <c r="C32" s="285" t="s">
        <v>785</v>
      </c>
      <c r="D32" s="285" t="s">
        <v>1245</v>
      </c>
      <c r="E32" s="286" t="s">
        <v>1719</v>
      </c>
      <c r="F32" s="286" t="s">
        <v>785</v>
      </c>
      <c r="G32" s="286" t="s">
        <v>1684</v>
      </c>
      <c r="H32" s="286" t="s">
        <v>785</v>
      </c>
      <c r="I32" s="283">
        <v>303739</v>
      </c>
      <c r="J32" s="286" t="s">
        <v>1576</v>
      </c>
      <c r="K32" s="286" t="s">
        <v>359</v>
      </c>
      <c r="L32" s="286"/>
      <c r="M32" s="286" t="s">
        <v>1720</v>
      </c>
      <c r="N32" s="286" t="s">
        <v>1721</v>
      </c>
      <c r="O32" s="286"/>
      <c r="P32" s="286" t="s">
        <v>1246</v>
      </c>
      <c r="Q32" s="286" t="s">
        <v>1246</v>
      </c>
      <c r="R32" s="287">
        <v>571443258</v>
      </c>
      <c r="S32" s="286"/>
      <c r="T32" s="287">
        <v>777604205</v>
      </c>
      <c r="U32" s="286" t="s">
        <v>1247</v>
      </c>
      <c r="V32" s="288">
        <v>541711</v>
      </c>
      <c r="W32" s="289">
        <v>1030</v>
      </c>
      <c r="X32" s="290">
        <v>951.26239999999996</v>
      </c>
      <c r="Y32" s="291">
        <v>45</v>
      </c>
      <c r="Z32" s="290">
        <v>1.07</v>
      </c>
      <c r="AA32" s="292">
        <v>6.5750000000000001E-3</v>
      </c>
      <c r="AB32" s="291">
        <v>244</v>
      </c>
      <c r="AC32" s="293">
        <v>4.4730000000000004E-3</v>
      </c>
    </row>
    <row r="33" spans="1:29" s="275" customFormat="1" ht="12.75" x14ac:dyDescent="0.2">
      <c r="A33" s="283">
        <v>287121</v>
      </c>
      <c r="B33" s="284" t="s">
        <v>1271</v>
      </c>
      <c r="C33" s="285" t="s">
        <v>238</v>
      </c>
      <c r="D33" s="285" t="s">
        <v>1205</v>
      </c>
      <c r="E33" s="286" t="s">
        <v>1648</v>
      </c>
      <c r="F33" s="286" t="s">
        <v>238</v>
      </c>
      <c r="G33" s="286" t="s">
        <v>1649</v>
      </c>
      <c r="H33" s="286" t="s">
        <v>238</v>
      </c>
      <c r="I33" s="283">
        <v>287121</v>
      </c>
      <c r="J33" s="286" t="s">
        <v>1562</v>
      </c>
      <c r="K33" s="286" t="s">
        <v>355</v>
      </c>
      <c r="L33" s="286"/>
      <c r="M33" s="286" t="s">
        <v>1650</v>
      </c>
      <c r="N33" s="286" t="s">
        <v>1722</v>
      </c>
      <c r="O33" s="286"/>
      <c r="P33" s="286" t="s">
        <v>1206</v>
      </c>
      <c r="Q33" s="286" t="s">
        <v>1206</v>
      </c>
      <c r="R33" s="287">
        <v>573368081</v>
      </c>
      <c r="S33" s="286"/>
      <c r="T33" s="287">
        <v>724184618</v>
      </c>
      <c r="U33" s="286" t="s">
        <v>1207</v>
      </c>
      <c r="V33" s="288">
        <v>588407</v>
      </c>
      <c r="W33" s="289">
        <v>189</v>
      </c>
      <c r="X33" s="290">
        <v>748.63409999999999</v>
      </c>
      <c r="Y33" s="291">
        <v>0</v>
      </c>
      <c r="Z33" s="290">
        <v>1.07</v>
      </c>
      <c r="AA33" s="292">
        <v>1.3600000000000001E-3</v>
      </c>
      <c r="AB33" s="291">
        <v>67</v>
      </c>
      <c r="AC33" s="293">
        <v>1.2279999999999999E-3</v>
      </c>
    </row>
    <row r="34" spans="1:29" s="275" customFormat="1" ht="12.75" x14ac:dyDescent="0.2">
      <c r="A34" s="283">
        <v>360392</v>
      </c>
      <c r="B34" s="284" t="s">
        <v>1271</v>
      </c>
      <c r="C34" s="285" t="s">
        <v>695</v>
      </c>
      <c r="D34" s="285" t="s">
        <v>1166</v>
      </c>
      <c r="E34" s="286" t="s">
        <v>1637</v>
      </c>
      <c r="F34" s="286" t="s">
        <v>695</v>
      </c>
      <c r="G34" s="286" t="s">
        <v>1638</v>
      </c>
      <c r="H34" s="286" t="s">
        <v>695</v>
      </c>
      <c r="I34" s="283">
        <v>360392</v>
      </c>
      <c r="J34" s="286" t="s">
        <v>1549</v>
      </c>
      <c r="K34" s="286" t="s">
        <v>359</v>
      </c>
      <c r="L34" s="286"/>
      <c r="M34" s="286" t="s">
        <v>1723</v>
      </c>
      <c r="N34" s="286" t="s">
        <v>1724</v>
      </c>
      <c r="O34" s="286"/>
      <c r="P34" s="286" t="s">
        <v>1167</v>
      </c>
      <c r="Q34" s="286" t="s">
        <v>1167</v>
      </c>
      <c r="R34" s="287">
        <v>572580621</v>
      </c>
      <c r="S34" s="286"/>
      <c r="T34" s="287">
        <v>777342926</v>
      </c>
      <c r="U34" s="286" t="s">
        <v>1168</v>
      </c>
      <c r="V34" s="288">
        <v>592137</v>
      </c>
      <c r="W34" s="289">
        <v>382</v>
      </c>
      <c r="X34" s="290">
        <v>658.55989999999997</v>
      </c>
      <c r="Y34" s="291">
        <v>0</v>
      </c>
      <c r="Z34" s="290">
        <v>1.07</v>
      </c>
      <c r="AA34" s="292">
        <v>2.4299999999999999E-3</v>
      </c>
      <c r="AB34" s="291">
        <v>48</v>
      </c>
      <c r="AC34" s="293">
        <v>8.8000000000000003E-4</v>
      </c>
    </row>
    <row r="35" spans="1:29" s="275" customFormat="1" ht="12.75" x14ac:dyDescent="0.2">
      <c r="A35" s="283">
        <v>568520</v>
      </c>
      <c r="B35" s="284" t="s">
        <v>1271</v>
      </c>
      <c r="C35" s="285" t="s">
        <v>260</v>
      </c>
      <c r="D35" s="285" t="s">
        <v>1160</v>
      </c>
      <c r="E35" s="286" t="s">
        <v>1687</v>
      </c>
      <c r="F35" s="286" t="s">
        <v>446</v>
      </c>
      <c r="G35" s="286" t="s">
        <v>1653</v>
      </c>
      <c r="H35" s="286" t="s">
        <v>260</v>
      </c>
      <c r="I35" s="283">
        <v>568520</v>
      </c>
      <c r="J35" s="286" t="s">
        <v>1547</v>
      </c>
      <c r="K35" s="286" t="s">
        <v>355</v>
      </c>
      <c r="L35" s="286" t="s">
        <v>1725</v>
      </c>
      <c r="M35" s="286" t="s">
        <v>1726</v>
      </c>
      <c r="N35" s="286" t="s">
        <v>1727</v>
      </c>
      <c r="O35" s="286"/>
      <c r="P35" s="286" t="s">
        <v>1161</v>
      </c>
      <c r="Q35" s="286" t="s">
        <v>1728</v>
      </c>
      <c r="R35" s="287">
        <v>577986365</v>
      </c>
      <c r="S35" s="286"/>
      <c r="T35" s="287">
        <v>724179044</v>
      </c>
      <c r="U35" s="286" t="s">
        <v>1162</v>
      </c>
      <c r="V35" s="288">
        <v>585157</v>
      </c>
      <c r="W35" s="289">
        <v>199</v>
      </c>
      <c r="X35" s="290">
        <v>216.0138</v>
      </c>
      <c r="Y35" s="291">
        <v>0</v>
      </c>
      <c r="Z35" s="290">
        <v>1.07</v>
      </c>
      <c r="AA35" s="292">
        <v>1.209E-3</v>
      </c>
      <c r="AB35" s="291">
        <v>16</v>
      </c>
      <c r="AC35" s="293">
        <v>2.9300000000000002E-4</v>
      </c>
    </row>
    <row r="36" spans="1:29" s="275" customFormat="1" ht="12.75" x14ac:dyDescent="0.2">
      <c r="A36" s="283">
        <v>568538</v>
      </c>
      <c r="B36" s="284" t="s">
        <v>1271</v>
      </c>
      <c r="C36" s="285" t="s">
        <v>260</v>
      </c>
      <c r="D36" s="285" t="s">
        <v>470</v>
      </c>
      <c r="E36" s="286" t="s">
        <v>1669</v>
      </c>
      <c r="F36" s="286" t="s">
        <v>260</v>
      </c>
      <c r="G36" s="286" t="s">
        <v>1653</v>
      </c>
      <c r="H36" s="286" t="s">
        <v>260</v>
      </c>
      <c r="I36" s="283">
        <v>568538</v>
      </c>
      <c r="J36" s="286" t="s">
        <v>1315</v>
      </c>
      <c r="K36" s="286" t="s">
        <v>359</v>
      </c>
      <c r="L36" s="286"/>
      <c r="M36" s="286" t="s">
        <v>1729</v>
      </c>
      <c r="N36" s="286" t="s">
        <v>1730</v>
      </c>
      <c r="O36" s="286"/>
      <c r="P36" s="286" t="s">
        <v>471</v>
      </c>
      <c r="Q36" s="286" t="s">
        <v>471</v>
      </c>
      <c r="R36" s="287">
        <v>577996078</v>
      </c>
      <c r="S36" s="286"/>
      <c r="T36" s="287">
        <v>777922898</v>
      </c>
      <c r="U36" s="286" t="s">
        <v>472</v>
      </c>
      <c r="V36" s="288">
        <v>585165</v>
      </c>
      <c r="W36" s="289">
        <v>241</v>
      </c>
      <c r="X36" s="290">
        <v>433.17489999999998</v>
      </c>
      <c r="Y36" s="291">
        <v>0</v>
      </c>
      <c r="Z36" s="290">
        <v>1.07</v>
      </c>
      <c r="AA36" s="292">
        <v>1.534E-3</v>
      </c>
      <c r="AB36" s="291">
        <v>106</v>
      </c>
      <c r="AC36" s="293">
        <v>1.9430000000000001E-3</v>
      </c>
    </row>
    <row r="37" spans="1:29" s="275" customFormat="1" ht="12.75" x14ac:dyDescent="0.2">
      <c r="A37" s="283">
        <v>303747</v>
      </c>
      <c r="B37" s="284" t="s">
        <v>1271</v>
      </c>
      <c r="C37" s="285" t="s">
        <v>785</v>
      </c>
      <c r="D37" s="285" t="s">
        <v>422</v>
      </c>
      <c r="E37" s="286" t="s">
        <v>1731</v>
      </c>
      <c r="F37" s="286" t="s">
        <v>544</v>
      </c>
      <c r="G37" s="286" t="s">
        <v>1684</v>
      </c>
      <c r="H37" s="286" t="s">
        <v>785</v>
      </c>
      <c r="I37" s="283">
        <v>303747</v>
      </c>
      <c r="J37" s="286" t="s">
        <v>1299</v>
      </c>
      <c r="K37" s="286" t="s">
        <v>359</v>
      </c>
      <c r="L37" s="286" t="s">
        <v>1644</v>
      </c>
      <c r="M37" s="286" t="s">
        <v>1732</v>
      </c>
      <c r="N37" s="286" t="s">
        <v>1733</v>
      </c>
      <c r="O37" s="286"/>
      <c r="P37" s="286" t="s">
        <v>423</v>
      </c>
      <c r="Q37" s="286" t="s">
        <v>1734</v>
      </c>
      <c r="R37" s="287">
        <v>571647166</v>
      </c>
      <c r="S37" s="286"/>
      <c r="T37" s="287">
        <v>724179039</v>
      </c>
      <c r="U37" s="286" t="s">
        <v>424</v>
      </c>
      <c r="V37" s="288">
        <v>541800</v>
      </c>
      <c r="W37" s="289">
        <v>1860</v>
      </c>
      <c r="X37" s="290">
        <v>2003.6632</v>
      </c>
      <c r="Y37" s="291">
        <v>253</v>
      </c>
      <c r="Z37" s="290">
        <v>1.07</v>
      </c>
      <c r="AA37" s="292">
        <v>1.3211000000000001E-2</v>
      </c>
      <c r="AB37" s="291">
        <v>325</v>
      </c>
      <c r="AC37" s="293">
        <v>5.9579999999999998E-3</v>
      </c>
    </row>
    <row r="38" spans="1:29" s="275" customFormat="1" ht="12.75" x14ac:dyDescent="0.2">
      <c r="A38" s="283">
        <v>283878</v>
      </c>
      <c r="B38" s="284" t="s">
        <v>1271</v>
      </c>
      <c r="C38" s="285" t="s">
        <v>260</v>
      </c>
      <c r="D38" s="285" t="s">
        <v>776</v>
      </c>
      <c r="E38" s="286" t="s">
        <v>1660</v>
      </c>
      <c r="F38" s="286" t="s">
        <v>607</v>
      </c>
      <c r="G38" s="286" t="s">
        <v>1653</v>
      </c>
      <c r="H38" s="286" t="s">
        <v>260</v>
      </c>
      <c r="I38" s="283">
        <v>283878</v>
      </c>
      <c r="J38" s="286" t="s">
        <v>1418</v>
      </c>
      <c r="K38" s="286" t="s">
        <v>359</v>
      </c>
      <c r="L38" s="286"/>
      <c r="M38" s="286" t="s">
        <v>1692</v>
      </c>
      <c r="N38" s="286" t="s">
        <v>1735</v>
      </c>
      <c r="O38" s="286"/>
      <c r="P38" s="286" t="s">
        <v>777</v>
      </c>
      <c r="Q38" s="286" t="s">
        <v>777</v>
      </c>
      <c r="R38" s="287">
        <v>737211874</v>
      </c>
      <c r="S38" s="286"/>
      <c r="T38" s="287">
        <v>724179298</v>
      </c>
      <c r="U38" s="286" t="s">
        <v>778</v>
      </c>
      <c r="V38" s="288">
        <v>585173</v>
      </c>
      <c r="W38" s="289">
        <v>654</v>
      </c>
      <c r="X38" s="290">
        <v>501.1438</v>
      </c>
      <c r="Y38" s="291">
        <v>96</v>
      </c>
      <c r="Z38" s="290">
        <v>1.07</v>
      </c>
      <c r="AA38" s="292">
        <v>4.6049999999999997E-3</v>
      </c>
      <c r="AB38" s="291">
        <v>251</v>
      </c>
      <c r="AC38" s="293">
        <v>4.6010000000000001E-3</v>
      </c>
    </row>
    <row r="39" spans="1:29" s="275" customFormat="1" ht="12.75" x14ac:dyDescent="0.2">
      <c r="A39" s="283">
        <v>290904</v>
      </c>
      <c r="B39" s="284" t="s">
        <v>1271</v>
      </c>
      <c r="C39" s="285" t="s">
        <v>695</v>
      </c>
      <c r="D39" s="285" t="s">
        <v>526</v>
      </c>
      <c r="E39" s="286" t="s">
        <v>1643</v>
      </c>
      <c r="F39" s="286" t="s">
        <v>1145</v>
      </c>
      <c r="G39" s="286" t="s">
        <v>1638</v>
      </c>
      <c r="H39" s="286" t="s">
        <v>695</v>
      </c>
      <c r="I39" s="283">
        <v>290904</v>
      </c>
      <c r="J39" s="286" t="s">
        <v>1334</v>
      </c>
      <c r="K39" s="286" t="s">
        <v>359</v>
      </c>
      <c r="L39" s="286" t="s">
        <v>1704</v>
      </c>
      <c r="M39" s="286" t="s">
        <v>1666</v>
      </c>
      <c r="N39" s="286" t="s">
        <v>1736</v>
      </c>
      <c r="O39" s="286"/>
      <c r="P39" s="286" t="s">
        <v>527</v>
      </c>
      <c r="Q39" s="286" t="s">
        <v>1737</v>
      </c>
      <c r="R39" s="287">
        <v>572648721</v>
      </c>
      <c r="S39" s="286"/>
      <c r="T39" s="287">
        <v>602578530</v>
      </c>
      <c r="U39" s="286" t="s">
        <v>528</v>
      </c>
      <c r="V39" s="288">
        <v>592145</v>
      </c>
      <c r="W39" s="289">
        <v>2865</v>
      </c>
      <c r="X39" s="290">
        <v>987.85260000000005</v>
      </c>
      <c r="Y39" s="291">
        <v>416</v>
      </c>
      <c r="Z39" s="290">
        <v>1.1523000000000001</v>
      </c>
      <c r="AA39" s="292">
        <v>2.0041E-2</v>
      </c>
      <c r="AB39" s="291">
        <v>604</v>
      </c>
      <c r="AC39" s="293">
        <v>1.1073E-2</v>
      </c>
    </row>
    <row r="40" spans="1:29" s="275" customFormat="1" ht="12.75" x14ac:dyDescent="0.2">
      <c r="A40" s="283">
        <v>283886</v>
      </c>
      <c r="B40" s="284" t="s">
        <v>1271</v>
      </c>
      <c r="C40" s="285" t="s">
        <v>260</v>
      </c>
      <c r="D40" s="285" t="s">
        <v>928</v>
      </c>
      <c r="E40" s="286" t="s">
        <v>1669</v>
      </c>
      <c r="F40" s="286" t="s">
        <v>260</v>
      </c>
      <c r="G40" s="286" t="s">
        <v>1653</v>
      </c>
      <c r="H40" s="286" t="s">
        <v>260</v>
      </c>
      <c r="I40" s="283">
        <v>283886</v>
      </c>
      <c r="J40" s="286" t="s">
        <v>1469</v>
      </c>
      <c r="K40" s="286" t="s">
        <v>359</v>
      </c>
      <c r="L40" s="286" t="s">
        <v>1639</v>
      </c>
      <c r="M40" s="286" t="s">
        <v>1738</v>
      </c>
      <c r="N40" s="286" t="s">
        <v>1739</v>
      </c>
      <c r="O40" s="286"/>
      <c r="P40" s="286" t="s">
        <v>929</v>
      </c>
      <c r="Q40" s="286" t="s">
        <v>1740</v>
      </c>
      <c r="R40" s="287">
        <v>577991077</v>
      </c>
      <c r="S40" s="286"/>
      <c r="T40" s="287">
        <v>725121099</v>
      </c>
      <c r="U40" s="286" t="s">
        <v>930</v>
      </c>
      <c r="V40" s="288">
        <v>585181</v>
      </c>
      <c r="W40" s="289">
        <v>583</v>
      </c>
      <c r="X40" s="290">
        <v>1019.0039</v>
      </c>
      <c r="Y40" s="291">
        <v>0</v>
      </c>
      <c r="Z40" s="290">
        <v>1.07</v>
      </c>
      <c r="AA40" s="292">
        <v>3.7230000000000002E-3</v>
      </c>
      <c r="AB40" s="291">
        <v>40</v>
      </c>
      <c r="AC40" s="293">
        <v>7.3300000000000004E-4</v>
      </c>
    </row>
    <row r="41" spans="1:29" s="275" customFormat="1" ht="12.75" x14ac:dyDescent="0.2">
      <c r="A41" s="283">
        <v>557889</v>
      </c>
      <c r="B41" s="284" t="s">
        <v>1271</v>
      </c>
      <c r="C41" s="285" t="s">
        <v>260</v>
      </c>
      <c r="D41" s="285" t="s">
        <v>1199</v>
      </c>
      <c r="E41" s="286" t="s">
        <v>1690</v>
      </c>
      <c r="F41" s="286" t="s">
        <v>806</v>
      </c>
      <c r="G41" s="286" t="s">
        <v>1653</v>
      </c>
      <c r="H41" s="286" t="s">
        <v>260</v>
      </c>
      <c r="I41" s="283">
        <v>557889</v>
      </c>
      <c r="J41" s="286" t="s">
        <v>1560</v>
      </c>
      <c r="K41" s="286" t="s">
        <v>359</v>
      </c>
      <c r="L41" s="286"/>
      <c r="M41" s="286" t="s">
        <v>1741</v>
      </c>
      <c r="N41" s="286" t="s">
        <v>1689</v>
      </c>
      <c r="O41" s="286"/>
      <c r="P41" s="286" t="s">
        <v>1200</v>
      </c>
      <c r="Q41" s="286" t="s">
        <v>1200</v>
      </c>
      <c r="R41" s="287">
        <v>577350870</v>
      </c>
      <c r="S41" s="286"/>
      <c r="T41" s="287">
        <v>725121100</v>
      </c>
      <c r="U41" s="286" t="s">
        <v>1201</v>
      </c>
      <c r="V41" s="288">
        <v>585190</v>
      </c>
      <c r="W41" s="289">
        <v>414</v>
      </c>
      <c r="X41" s="290">
        <v>761.71280000000002</v>
      </c>
      <c r="Y41" s="291">
        <v>44</v>
      </c>
      <c r="Z41" s="290">
        <v>1.07</v>
      </c>
      <c r="AA41" s="292">
        <v>2.9650000000000002E-3</v>
      </c>
      <c r="AB41" s="291">
        <v>469</v>
      </c>
      <c r="AC41" s="293">
        <v>8.5979999999999997E-3</v>
      </c>
    </row>
    <row r="42" spans="1:29" s="275" customFormat="1" ht="12.75" x14ac:dyDescent="0.2">
      <c r="A42" s="283">
        <v>360597</v>
      </c>
      <c r="B42" s="284" t="s">
        <v>1271</v>
      </c>
      <c r="C42" s="285" t="s">
        <v>695</v>
      </c>
      <c r="D42" s="285" t="s">
        <v>410</v>
      </c>
      <c r="E42" s="286" t="s">
        <v>1643</v>
      </c>
      <c r="F42" s="286" t="s">
        <v>1145</v>
      </c>
      <c r="G42" s="286" t="s">
        <v>1638</v>
      </c>
      <c r="H42" s="286" t="s">
        <v>695</v>
      </c>
      <c r="I42" s="283">
        <v>360597</v>
      </c>
      <c r="J42" s="286" t="s">
        <v>1295</v>
      </c>
      <c r="K42" s="286" t="s">
        <v>359</v>
      </c>
      <c r="L42" s="286" t="s">
        <v>1644</v>
      </c>
      <c r="M42" s="286" t="s">
        <v>1742</v>
      </c>
      <c r="N42" s="286" t="s">
        <v>1743</v>
      </c>
      <c r="O42" s="286" t="s">
        <v>1744</v>
      </c>
      <c r="P42" s="286" t="s">
        <v>411</v>
      </c>
      <c r="Q42" s="286" t="s">
        <v>1745</v>
      </c>
      <c r="R42" s="287">
        <v>572671151</v>
      </c>
      <c r="S42" s="286"/>
      <c r="T42" s="287">
        <v>725423868</v>
      </c>
      <c r="U42" s="286" t="s">
        <v>412</v>
      </c>
      <c r="V42" s="288">
        <v>592153</v>
      </c>
      <c r="W42" s="289">
        <v>500</v>
      </c>
      <c r="X42" s="290">
        <v>788.97050000000002</v>
      </c>
      <c r="Y42" s="291">
        <v>18</v>
      </c>
      <c r="Z42" s="290">
        <v>1.07</v>
      </c>
      <c r="AA42" s="292">
        <v>3.284E-3</v>
      </c>
      <c r="AB42" s="291">
        <v>115</v>
      </c>
      <c r="AC42" s="293">
        <v>2.1080000000000001E-3</v>
      </c>
    </row>
    <row r="43" spans="1:29" s="275" customFormat="1" ht="12.75" x14ac:dyDescent="0.2">
      <c r="A43" s="283">
        <v>568546</v>
      </c>
      <c r="B43" s="284" t="s">
        <v>1271</v>
      </c>
      <c r="C43" s="285" t="s">
        <v>260</v>
      </c>
      <c r="D43" s="285" t="s">
        <v>743</v>
      </c>
      <c r="E43" s="286" t="s">
        <v>1669</v>
      </c>
      <c r="F43" s="286" t="s">
        <v>260</v>
      </c>
      <c r="G43" s="286" t="s">
        <v>1653</v>
      </c>
      <c r="H43" s="286" t="s">
        <v>260</v>
      </c>
      <c r="I43" s="283">
        <v>568546</v>
      </c>
      <c r="J43" s="286" t="s">
        <v>1407</v>
      </c>
      <c r="K43" s="286" t="s">
        <v>359</v>
      </c>
      <c r="L43" s="286"/>
      <c r="M43" s="286" t="s">
        <v>1746</v>
      </c>
      <c r="N43" s="286" t="s">
        <v>1747</v>
      </c>
      <c r="O43" s="286"/>
      <c r="P43" s="286" t="s">
        <v>744</v>
      </c>
      <c r="Q43" s="286" t="s">
        <v>744</v>
      </c>
      <c r="R43" s="287">
        <v>577467515</v>
      </c>
      <c r="S43" s="286"/>
      <c r="T43" s="287">
        <v>607007593</v>
      </c>
      <c r="U43" s="286" t="s">
        <v>745</v>
      </c>
      <c r="V43" s="288">
        <v>585203</v>
      </c>
      <c r="W43" s="289">
        <v>366</v>
      </c>
      <c r="X43" s="290">
        <v>2088.2298999999998</v>
      </c>
      <c r="Y43" s="291">
        <v>25</v>
      </c>
      <c r="Z43" s="290">
        <v>1.07</v>
      </c>
      <c r="AA43" s="292">
        <v>3.075E-3</v>
      </c>
      <c r="AB43" s="291">
        <v>37</v>
      </c>
      <c r="AC43" s="293">
        <v>6.78E-4</v>
      </c>
    </row>
    <row r="44" spans="1:29" s="275" customFormat="1" ht="12.75" x14ac:dyDescent="0.2">
      <c r="A44" s="283">
        <v>287156</v>
      </c>
      <c r="B44" s="284" t="s">
        <v>1271</v>
      </c>
      <c r="C44" s="285" t="s">
        <v>238</v>
      </c>
      <c r="D44" s="285" t="s">
        <v>937</v>
      </c>
      <c r="E44" s="286" t="s">
        <v>1648</v>
      </c>
      <c r="F44" s="286" t="s">
        <v>238</v>
      </c>
      <c r="G44" s="286" t="s">
        <v>1649</v>
      </c>
      <c r="H44" s="286" t="s">
        <v>238</v>
      </c>
      <c r="I44" s="283">
        <v>287156</v>
      </c>
      <c r="J44" s="286" t="s">
        <v>1472</v>
      </c>
      <c r="K44" s="286" t="s">
        <v>359</v>
      </c>
      <c r="L44" s="286" t="s">
        <v>1639</v>
      </c>
      <c r="M44" s="286" t="s">
        <v>1746</v>
      </c>
      <c r="N44" s="286" t="s">
        <v>1748</v>
      </c>
      <c r="O44" s="286"/>
      <c r="P44" s="286" t="s">
        <v>938</v>
      </c>
      <c r="Q44" s="286" t="s">
        <v>1749</v>
      </c>
      <c r="R44" s="287">
        <v>573373031</v>
      </c>
      <c r="S44" s="286"/>
      <c r="T44" s="287">
        <v>734314272</v>
      </c>
      <c r="U44" s="286" t="s">
        <v>939</v>
      </c>
      <c r="V44" s="288">
        <v>588431</v>
      </c>
      <c r="W44" s="289">
        <v>432</v>
      </c>
      <c r="X44" s="290">
        <v>544.36969999999997</v>
      </c>
      <c r="Y44" s="291">
        <v>23</v>
      </c>
      <c r="Z44" s="290">
        <v>1.07</v>
      </c>
      <c r="AA44" s="292">
        <v>2.8349999999999998E-3</v>
      </c>
      <c r="AB44" s="291">
        <v>44</v>
      </c>
      <c r="AC44" s="293">
        <v>8.0599999999999997E-4</v>
      </c>
    </row>
    <row r="45" spans="1:29" s="275" customFormat="1" ht="12.75" x14ac:dyDescent="0.2">
      <c r="A45" s="283">
        <v>303755</v>
      </c>
      <c r="B45" s="284" t="s">
        <v>1271</v>
      </c>
      <c r="C45" s="285" t="s">
        <v>785</v>
      </c>
      <c r="D45" s="285" t="s">
        <v>1048</v>
      </c>
      <c r="E45" s="286" t="s">
        <v>1719</v>
      </c>
      <c r="F45" s="286" t="s">
        <v>785</v>
      </c>
      <c r="G45" s="286" t="s">
        <v>1684</v>
      </c>
      <c r="H45" s="286" t="s">
        <v>785</v>
      </c>
      <c r="I45" s="283">
        <v>303755</v>
      </c>
      <c r="J45" s="286" t="s">
        <v>1509</v>
      </c>
      <c r="K45" s="286" t="s">
        <v>359</v>
      </c>
      <c r="L45" s="286"/>
      <c r="M45" s="286" t="s">
        <v>1697</v>
      </c>
      <c r="N45" s="286" t="s">
        <v>1750</v>
      </c>
      <c r="O45" s="286"/>
      <c r="P45" s="286" t="s">
        <v>1049</v>
      </c>
      <c r="Q45" s="286" t="s">
        <v>1049</v>
      </c>
      <c r="R45" s="287">
        <v>571422307</v>
      </c>
      <c r="S45" s="286"/>
      <c r="T45" s="287">
        <v>731608245</v>
      </c>
      <c r="U45" s="286" t="s">
        <v>1050</v>
      </c>
      <c r="V45" s="288">
        <v>542644</v>
      </c>
      <c r="W45" s="289">
        <v>1483</v>
      </c>
      <c r="X45" s="290">
        <v>2287.9216000000001</v>
      </c>
      <c r="Y45" s="291">
        <v>201</v>
      </c>
      <c r="Z45" s="290">
        <v>1.07</v>
      </c>
      <c r="AA45" s="292">
        <v>1.0795000000000001E-2</v>
      </c>
      <c r="AB45" s="291">
        <v>193</v>
      </c>
      <c r="AC45" s="293">
        <v>3.5379999999999999E-3</v>
      </c>
    </row>
    <row r="46" spans="1:29" s="275" customFormat="1" ht="12.75" x14ac:dyDescent="0.2">
      <c r="A46" s="283">
        <v>283916</v>
      </c>
      <c r="B46" s="284" t="s">
        <v>1271</v>
      </c>
      <c r="C46" s="285" t="s">
        <v>260</v>
      </c>
      <c r="D46" s="285" t="s">
        <v>645</v>
      </c>
      <c r="E46" s="286" t="s">
        <v>1669</v>
      </c>
      <c r="F46" s="286" t="s">
        <v>260</v>
      </c>
      <c r="G46" s="286" t="s">
        <v>1653</v>
      </c>
      <c r="H46" s="286" t="s">
        <v>260</v>
      </c>
      <c r="I46" s="283">
        <v>283916</v>
      </c>
      <c r="J46" s="286" t="s">
        <v>1374</v>
      </c>
      <c r="K46" s="286" t="s">
        <v>359</v>
      </c>
      <c r="L46" s="286" t="s">
        <v>1704</v>
      </c>
      <c r="M46" s="286" t="s">
        <v>1751</v>
      </c>
      <c r="N46" s="286" t="s">
        <v>1752</v>
      </c>
      <c r="O46" s="286"/>
      <c r="P46" s="286" t="s">
        <v>646</v>
      </c>
      <c r="Q46" s="286" t="s">
        <v>1753</v>
      </c>
      <c r="R46" s="287">
        <v>577911051</v>
      </c>
      <c r="S46" s="286"/>
      <c r="T46" s="287">
        <v>724179041</v>
      </c>
      <c r="U46" s="286" t="s">
        <v>647</v>
      </c>
      <c r="V46" s="288">
        <v>585211</v>
      </c>
      <c r="W46" s="289">
        <v>3729</v>
      </c>
      <c r="X46" s="290">
        <v>2416.7903999999999</v>
      </c>
      <c r="Y46" s="291">
        <v>502</v>
      </c>
      <c r="Z46" s="290">
        <v>1.1523000000000001</v>
      </c>
      <c r="AA46" s="292">
        <v>2.6474000000000001E-2</v>
      </c>
      <c r="AB46" s="291">
        <v>1335</v>
      </c>
      <c r="AC46" s="293">
        <v>2.4473999999999999E-2</v>
      </c>
    </row>
    <row r="47" spans="1:29" s="275" customFormat="1" ht="12.75" x14ac:dyDescent="0.2">
      <c r="A47" s="283">
        <v>303763</v>
      </c>
      <c r="B47" s="284" t="s">
        <v>1271</v>
      </c>
      <c r="C47" s="285" t="s">
        <v>785</v>
      </c>
      <c r="D47" s="285" t="s">
        <v>671</v>
      </c>
      <c r="E47" s="286" t="s">
        <v>1719</v>
      </c>
      <c r="F47" s="286" t="s">
        <v>785</v>
      </c>
      <c r="G47" s="286" t="s">
        <v>1684</v>
      </c>
      <c r="H47" s="286" t="s">
        <v>785</v>
      </c>
      <c r="I47" s="283">
        <v>303763</v>
      </c>
      <c r="J47" s="286" t="s">
        <v>1383</v>
      </c>
      <c r="K47" s="286" t="s">
        <v>359</v>
      </c>
      <c r="L47" s="286" t="s">
        <v>1704</v>
      </c>
      <c r="M47" s="286" t="s">
        <v>1754</v>
      </c>
      <c r="N47" s="286" t="s">
        <v>1755</v>
      </c>
      <c r="O47" s="286"/>
      <c r="P47" s="286" t="s">
        <v>672</v>
      </c>
      <c r="Q47" s="286" t="s">
        <v>1756</v>
      </c>
      <c r="R47" s="287">
        <v>571457310</v>
      </c>
      <c r="S47" s="286"/>
      <c r="T47" s="286">
        <v>739669313</v>
      </c>
      <c r="U47" s="286" t="s">
        <v>673</v>
      </c>
      <c r="V47" s="288">
        <v>542679</v>
      </c>
      <c r="W47" s="289">
        <v>2391</v>
      </c>
      <c r="X47" s="290">
        <v>4221.0735999999997</v>
      </c>
      <c r="Y47" s="291">
        <v>381</v>
      </c>
      <c r="Z47" s="290">
        <v>1.1523000000000001</v>
      </c>
      <c r="AA47" s="292">
        <v>1.8169000000000001E-2</v>
      </c>
      <c r="AB47" s="291">
        <v>630</v>
      </c>
      <c r="AC47" s="293">
        <v>1.1549E-2</v>
      </c>
    </row>
    <row r="48" spans="1:29" s="275" customFormat="1" ht="12.75" x14ac:dyDescent="0.2">
      <c r="A48" s="283">
        <v>283932</v>
      </c>
      <c r="B48" s="284" t="s">
        <v>1271</v>
      </c>
      <c r="C48" s="285" t="s">
        <v>260</v>
      </c>
      <c r="D48" s="285" t="s">
        <v>1237</v>
      </c>
      <c r="E48" s="286" t="s">
        <v>1652</v>
      </c>
      <c r="F48" s="286" t="s">
        <v>401</v>
      </c>
      <c r="G48" s="286" t="s">
        <v>1653</v>
      </c>
      <c r="H48" s="286" t="s">
        <v>260</v>
      </c>
      <c r="I48" s="283">
        <v>283932</v>
      </c>
      <c r="J48" s="286" t="s">
        <v>1573</v>
      </c>
      <c r="K48" s="286" t="s">
        <v>355</v>
      </c>
      <c r="L48" s="286" t="s">
        <v>1644</v>
      </c>
      <c r="M48" s="294" t="s">
        <v>1709</v>
      </c>
      <c r="N48" s="294" t="s">
        <v>1757</v>
      </c>
      <c r="O48" s="294" t="s">
        <v>1744</v>
      </c>
      <c r="P48" s="294" t="s">
        <v>402</v>
      </c>
      <c r="Q48" s="294" t="s">
        <v>1758</v>
      </c>
      <c r="R48" s="287">
        <v>577945738</v>
      </c>
      <c r="S48" s="286"/>
      <c r="T48" s="287">
        <v>724179299</v>
      </c>
      <c r="U48" s="286" t="s">
        <v>1238</v>
      </c>
      <c r="V48" s="288">
        <v>585220</v>
      </c>
      <c r="W48" s="289">
        <v>2012</v>
      </c>
      <c r="X48" s="290">
        <v>2000.9202</v>
      </c>
      <c r="Y48" s="291">
        <v>265</v>
      </c>
      <c r="Z48" s="290">
        <v>1.1523000000000001</v>
      </c>
      <c r="AA48" s="292">
        <v>1.417E-2</v>
      </c>
      <c r="AB48" s="291">
        <v>305</v>
      </c>
      <c r="AC48" s="293">
        <v>5.5909999999999996E-3</v>
      </c>
    </row>
    <row r="49" spans="1:29" s="275" customFormat="1" ht="12.75" x14ac:dyDescent="0.2">
      <c r="A49" s="283">
        <v>837288</v>
      </c>
      <c r="B49" s="284" t="s">
        <v>1271</v>
      </c>
      <c r="C49" s="285" t="s">
        <v>260</v>
      </c>
      <c r="D49" s="285" t="s">
        <v>494</v>
      </c>
      <c r="E49" s="286" t="s">
        <v>1690</v>
      </c>
      <c r="F49" s="286" t="s">
        <v>806</v>
      </c>
      <c r="G49" s="286" t="s">
        <v>1653</v>
      </c>
      <c r="H49" s="286" t="s">
        <v>260</v>
      </c>
      <c r="I49" s="283">
        <v>837288</v>
      </c>
      <c r="J49" s="286" t="s">
        <v>1323</v>
      </c>
      <c r="K49" s="286" t="s">
        <v>355</v>
      </c>
      <c r="L49" s="286"/>
      <c r="M49" s="286" t="s">
        <v>1666</v>
      </c>
      <c r="N49" s="286" t="s">
        <v>1759</v>
      </c>
      <c r="O49" s="286"/>
      <c r="P49" s="286" t="s">
        <v>495</v>
      </c>
      <c r="Q49" s="286" t="s">
        <v>495</v>
      </c>
      <c r="R49" s="286"/>
      <c r="S49" s="286"/>
      <c r="T49" s="287">
        <v>737665519</v>
      </c>
      <c r="U49" s="286" t="s">
        <v>496</v>
      </c>
      <c r="V49" s="288">
        <v>585238</v>
      </c>
      <c r="W49" s="289">
        <v>81</v>
      </c>
      <c r="X49" s="290">
        <v>408.0412</v>
      </c>
      <c r="Y49" s="291">
        <v>0</v>
      </c>
      <c r="Z49" s="290">
        <v>1.07</v>
      </c>
      <c r="AA49" s="292">
        <v>6.0800000000000003E-4</v>
      </c>
      <c r="AB49" s="291">
        <v>14</v>
      </c>
      <c r="AC49" s="293">
        <v>2.5700000000000001E-4</v>
      </c>
    </row>
    <row r="50" spans="1:29" s="275" customFormat="1" ht="12.75" x14ac:dyDescent="0.2">
      <c r="A50" s="283">
        <v>290939</v>
      </c>
      <c r="B50" s="284" t="s">
        <v>1271</v>
      </c>
      <c r="C50" s="285" t="s">
        <v>695</v>
      </c>
      <c r="D50" s="285" t="s">
        <v>476</v>
      </c>
      <c r="E50" s="286" t="s">
        <v>1637</v>
      </c>
      <c r="F50" s="286" t="s">
        <v>695</v>
      </c>
      <c r="G50" s="286" t="s">
        <v>1638</v>
      </c>
      <c r="H50" s="286" t="s">
        <v>695</v>
      </c>
      <c r="I50" s="283">
        <v>290939</v>
      </c>
      <c r="J50" s="286" t="s">
        <v>1317</v>
      </c>
      <c r="K50" s="286" t="s">
        <v>359</v>
      </c>
      <c r="L50" s="286"/>
      <c r="M50" s="286" t="s">
        <v>1760</v>
      </c>
      <c r="N50" s="286" t="s">
        <v>1761</v>
      </c>
      <c r="O50" s="286"/>
      <c r="P50" s="286" t="s">
        <v>477</v>
      </c>
      <c r="Q50" s="286" t="s">
        <v>477</v>
      </c>
      <c r="R50" s="287">
        <v>572581673</v>
      </c>
      <c r="S50" s="286"/>
      <c r="T50" s="287">
        <v>602587903</v>
      </c>
      <c r="U50" s="286" t="s">
        <v>478</v>
      </c>
      <c r="V50" s="288">
        <v>592170</v>
      </c>
      <c r="W50" s="289">
        <v>4249</v>
      </c>
      <c r="X50" s="290">
        <v>2839.1536000000001</v>
      </c>
      <c r="Y50" s="291">
        <v>470</v>
      </c>
      <c r="Z50" s="290">
        <v>1.1523000000000001</v>
      </c>
      <c r="AA50" s="292">
        <v>2.9583000000000002E-2</v>
      </c>
      <c r="AB50" s="291">
        <v>2276</v>
      </c>
      <c r="AC50" s="293">
        <v>4.1723999999999997E-2</v>
      </c>
    </row>
    <row r="51" spans="1:29" s="275" customFormat="1" ht="12.75" x14ac:dyDescent="0.2">
      <c r="A51" s="283">
        <v>287172</v>
      </c>
      <c r="B51" s="284" t="s">
        <v>1271</v>
      </c>
      <c r="C51" s="285" t="s">
        <v>238</v>
      </c>
      <c r="D51" s="285" t="s">
        <v>1006</v>
      </c>
      <c r="E51" s="286" t="s">
        <v>1678</v>
      </c>
      <c r="F51" s="286" t="s">
        <v>1006</v>
      </c>
      <c r="G51" s="286" t="s">
        <v>1649</v>
      </c>
      <c r="H51" s="286" t="s">
        <v>238</v>
      </c>
      <c r="I51" s="283">
        <v>287172</v>
      </c>
      <c r="J51" s="286" t="s">
        <v>1495</v>
      </c>
      <c r="K51" s="286" t="s">
        <v>359</v>
      </c>
      <c r="L51" s="286" t="s">
        <v>1639</v>
      </c>
      <c r="M51" s="286" t="s">
        <v>1762</v>
      </c>
      <c r="N51" s="286" t="s">
        <v>1763</v>
      </c>
      <c r="O51" s="286"/>
      <c r="P51" s="286" t="s">
        <v>1007</v>
      </c>
      <c r="Q51" s="286" t="s">
        <v>1764</v>
      </c>
      <c r="R51" s="287">
        <v>573521111</v>
      </c>
      <c r="S51" s="286"/>
      <c r="T51" s="287">
        <v>724030893</v>
      </c>
      <c r="U51" s="286" t="s">
        <v>1008</v>
      </c>
      <c r="V51" s="288">
        <v>588458</v>
      </c>
      <c r="W51" s="289">
        <v>11426</v>
      </c>
      <c r="X51" s="290">
        <v>3394.6765999999998</v>
      </c>
      <c r="Y51" s="291">
        <v>1876</v>
      </c>
      <c r="Z51" s="290">
        <v>1.1523000000000001</v>
      </c>
      <c r="AA51" s="292">
        <v>8.3488000000000007E-2</v>
      </c>
      <c r="AB51" s="291">
        <v>5842</v>
      </c>
      <c r="AC51" s="293">
        <v>0.107097</v>
      </c>
    </row>
    <row r="52" spans="1:29" s="275" customFormat="1" ht="12.75" x14ac:dyDescent="0.2">
      <c r="A52" s="283">
        <v>47930276</v>
      </c>
      <c r="B52" s="284" t="s">
        <v>1271</v>
      </c>
      <c r="C52" s="285" t="s">
        <v>238</v>
      </c>
      <c r="D52" s="285" t="s">
        <v>896</v>
      </c>
      <c r="E52" s="286" t="s">
        <v>1648</v>
      </c>
      <c r="F52" s="286" t="s">
        <v>238</v>
      </c>
      <c r="G52" s="286" t="s">
        <v>1649</v>
      </c>
      <c r="H52" s="286" t="s">
        <v>238</v>
      </c>
      <c r="I52" s="283">
        <v>47930276</v>
      </c>
      <c r="J52" s="286" t="s">
        <v>1458</v>
      </c>
      <c r="K52" s="286" t="s">
        <v>355</v>
      </c>
      <c r="L52" s="286"/>
      <c r="M52" s="286" t="s">
        <v>1765</v>
      </c>
      <c r="N52" s="286" t="s">
        <v>1766</v>
      </c>
      <c r="O52" s="286"/>
      <c r="P52" s="286" t="s">
        <v>897</v>
      </c>
      <c r="Q52" s="286" t="s">
        <v>897</v>
      </c>
      <c r="R52" s="287">
        <v>573374153</v>
      </c>
      <c r="S52" s="286"/>
      <c r="T52" s="287">
        <v>727975400</v>
      </c>
      <c r="U52" s="286" t="s">
        <v>898</v>
      </c>
      <c r="V52" s="288">
        <v>542342</v>
      </c>
      <c r="W52" s="289">
        <v>80</v>
      </c>
      <c r="X52" s="290">
        <v>368.66030000000001</v>
      </c>
      <c r="Y52" s="291">
        <v>0</v>
      </c>
      <c r="Z52" s="290">
        <v>1.07</v>
      </c>
      <c r="AA52" s="292">
        <v>5.8699999999999996E-4</v>
      </c>
      <c r="AB52" s="291">
        <v>12</v>
      </c>
      <c r="AC52" s="293">
        <v>2.2000000000000001E-4</v>
      </c>
    </row>
    <row r="53" spans="1:29" s="275" customFormat="1" ht="12.75" x14ac:dyDescent="0.2">
      <c r="A53" s="283">
        <v>303771</v>
      </c>
      <c r="B53" s="284" t="s">
        <v>1271</v>
      </c>
      <c r="C53" s="285" t="s">
        <v>785</v>
      </c>
      <c r="D53" s="285" t="s">
        <v>443</v>
      </c>
      <c r="E53" s="286" t="s">
        <v>1731</v>
      </c>
      <c r="F53" s="286" t="s">
        <v>544</v>
      </c>
      <c r="G53" s="286" t="s">
        <v>1684</v>
      </c>
      <c r="H53" s="286" t="s">
        <v>785</v>
      </c>
      <c r="I53" s="283">
        <v>303771</v>
      </c>
      <c r="J53" s="286" t="s">
        <v>1306</v>
      </c>
      <c r="K53" s="286" t="s">
        <v>359</v>
      </c>
      <c r="L53" s="286" t="s">
        <v>1644</v>
      </c>
      <c r="M53" s="286" t="s">
        <v>1762</v>
      </c>
      <c r="N53" s="286" t="s">
        <v>1767</v>
      </c>
      <c r="O53" s="286"/>
      <c r="P53" s="286" t="s">
        <v>444</v>
      </c>
      <c r="Q53" s="286" t="s">
        <v>1768</v>
      </c>
      <c r="R53" s="287">
        <v>571645105</v>
      </c>
      <c r="S53" s="287">
        <v>420571645248</v>
      </c>
      <c r="T53" s="287">
        <v>603320096</v>
      </c>
      <c r="U53" s="286" t="s">
        <v>445</v>
      </c>
      <c r="V53" s="288">
        <v>542687</v>
      </c>
      <c r="W53" s="289">
        <v>2416</v>
      </c>
      <c r="X53" s="290">
        <v>4240.5766999999996</v>
      </c>
      <c r="Y53" s="291">
        <v>321</v>
      </c>
      <c r="Z53" s="290">
        <v>1.1523000000000001</v>
      </c>
      <c r="AA53" s="292">
        <v>1.7905000000000001E-2</v>
      </c>
      <c r="AB53" s="291">
        <v>510</v>
      </c>
      <c r="AC53" s="293">
        <v>9.3489999999999997E-3</v>
      </c>
    </row>
    <row r="54" spans="1:29" s="275" customFormat="1" ht="12.75" x14ac:dyDescent="0.2">
      <c r="A54" s="283">
        <v>287199</v>
      </c>
      <c r="B54" s="284" t="s">
        <v>1271</v>
      </c>
      <c r="C54" s="285" t="s">
        <v>238</v>
      </c>
      <c r="D54" s="285" t="s">
        <v>782</v>
      </c>
      <c r="E54" s="286" t="s">
        <v>1678</v>
      </c>
      <c r="F54" s="286" t="s">
        <v>1006</v>
      </c>
      <c r="G54" s="286" t="s">
        <v>1649</v>
      </c>
      <c r="H54" s="286" t="s">
        <v>238</v>
      </c>
      <c r="I54" s="283">
        <v>287199</v>
      </c>
      <c r="J54" s="286" t="s">
        <v>1420</v>
      </c>
      <c r="K54" s="286" t="s">
        <v>355</v>
      </c>
      <c r="L54" s="286"/>
      <c r="M54" s="286" t="s">
        <v>1769</v>
      </c>
      <c r="N54" s="286" t="s">
        <v>1770</v>
      </c>
      <c r="O54" s="286"/>
      <c r="P54" s="286" t="s">
        <v>783</v>
      </c>
      <c r="Q54" s="286" t="s">
        <v>783</v>
      </c>
      <c r="R54" s="287">
        <v>573399018</v>
      </c>
      <c r="S54" s="286"/>
      <c r="T54" s="287">
        <v>739043543</v>
      </c>
      <c r="U54" s="286" t="s">
        <v>784</v>
      </c>
      <c r="V54" s="288">
        <v>588474</v>
      </c>
      <c r="W54" s="289">
        <v>268</v>
      </c>
      <c r="X54" s="290">
        <v>79.599299999999999</v>
      </c>
      <c r="Y54" s="291">
        <v>0</v>
      </c>
      <c r="Z54" s="290">
        <v>1.07</v>
      </c>
      <c r="AA54" s="292">
        <v>1.5510000000000001E-3</v>
      </c>
      <c r="AB54" s="291">
        <v>17</v>
      </c>
      <c r="AC54" s="293">
        <v>3.1199999999999999E-4</v>
      </c>
    </row>
    <row r="55" spans="1:29" s="275" customFormat="1" ht="12.75" x14ac:dyDescent="0.2">
      <c r="A55" s="283">
        <v>568554</v>
      </c>
      <c r="B55" s="284" t="s">
        <v>1271</v>
      </c>
      <c r="C55" s="285" t="s">
        <v>260</v>
      </c>
      <c r="D55" s="285" t="s">
        <v>592</v>
      </c>
      <c r="E55" s="286" t="s">
        <v>1660</v>
      </c>
      <c r="F55" s="286" t="s">
        <v>607</v>
      </c>
      <c r="G55" s="286" t="s">
        <v>1653</v>
      </c>
      <c r="H55" s="286" t="s">
        <v>260</v>
      </c>
      <c r="I55" s="283">
        <v>568554</v>
      </c>
      <c r="J55" s="286" t="s">
        <v>1356</v>
      </c>
      <c r="K55" s="286" t="s">
        <v>359</v>
      </c>
      <c r="L55" s="286" t="s">
        <v>1704</v>
      </c>
      <c r="M55" s="286" t="s">
        <v>1656</v>
      </c>
      <c r="N55" s="286" t="s">
        <v>1771</v>
      </c>
      <c r="O55" s="286"/>
      <c r="P55" s="286" t="s">
        <v>593</v>
      </c>
      <c r="Q55" s="286" t="s">
        <v>1772</v>
      </c>
      <c r="R55" s="287">
        <v>577138027</v>
      </c>
      <c r="S55" s="286"/>
      <c r="T55" s="287">
        <v>605987367</v>
      </c>
      <c r="U55" s="286" t="s">
        <v>594</v>
      </c>
      <c r="V55" s="288">
        <v>585246</v>
      </c>
      <c r="W55" s="289">
        <v>585</v>
      </c>
      <c r="X55" s="290">
        <v>1265.0156999999999</v>
      </c>
      <c r="Y55" s="291">
        <v>25</v>
      </c>
      <c r="Z55" s="290">
        <v>1.07</v>
      </c>
      <c r="AA55" s="292">
        <v>4.0070000000000001E-3</v>
      </c>
      <c r="AB55" s="291">
        <v>71</v>
      </c>
      <c r="AC55" s="293">
        <v>1.302E-3</v>
      </c>
    </row>
    <row r="56" spans="1:29" s="275" customFormat="1" ht="12.75" x14ac:dyDescent="0.2">
      <c r="A56" s="283">
        <v>303780</v>
      </c>
      <c r="B56" s="284" t="s">
        <v>1271</v>
      </c>
      <c r="C56" s="285" t="s">
        <v>785</v>
      </c>
      <c r="D56" s="285" t="s">
        <v>830</v>
      </c>
      <c r="E56" s="286" t="s">
        <v>1719</v>
      </c>
      <c r="F56" s="286" t="s">
        <v>785</v>
      </c>
      <c r="G56" s="286" t="s">
        <v>1684</v>
      </c>
      <c r="H56" s="286" t="s">
        <v>785</v>
      </c>
      <c r="I56" s="283">
        <v>303780</v>
      </c>
      <c r="J56" s="286" t="s">
        <v>1436</v>
      </c>
      <c r="K56" s="286" t="s">
        <v>359</v>
      </c>
      <c r="L56" s="286"/>
      <c r="M56" s="286" t="s">
        <v>1656</v>
      </c>
      <c r="N56" s="286" t="s">
        <v>1773</v>
      </c>
      <c r="O56" s="286"/>
      <c r="P56" s="286" t="s">
        <v>831</v>
      </c>
      <c r="Q56" s="286" t="s">
        <v>831</v>
      </c>
      <c r="R56" s="287">
        <v>571447428</v>
      </c>
      <c r="S56" s="286"/>
      <c r="T56" s="287">
        <v>724179014</v>
      </c>
      <c r="U56" s="286" t="s">
        <v>832</v>
      </c>
      <c r="V56" s="288">
        <v>542725</v>
      </c>
      <c r="W56" s="289">
        <v>1319</v>
      </c>
      <c r="X56" s="290">
        <v>721.94730000000004</v>
      </c>
      <c r="Y56" s="291">
        <v>369</v>
      </c>
      <c r="Z56" s="290">
        <v>1.07</v>
      </c>
      <c r="AA56" s="292">
        <v>1.0430999999999999E-2</v>
      </c>
      <c r="AB56" s="291">
        <v>454</v>
      </c>
      <c r="AC56" s="293">
        <v>8.3230000000000005E-3</v>
      </c>
    </row>
    <row r="57" spans="1:29" s="275" customFormat="1" ht="12.75" x14ac:dyDescent="0.2">
      <c r="A57" s="283">
        <v>290947</v>
      </c>
      <c r="B57" s="284" t="s">
        <v>1271</v>
      </c>
      <c r="C57" s="285" t="s">
        <v>695</v>
      </c>
      <c r="D57" s="285" t="s">
        <v>872</v>
      </c>
      <c r="E57" s="286" t="s">
        <v>1643</v>
      </c>
      <c r="F57" s="286" t="s">
        <v>1145</v>
      </c>
      <c r="G57" s="286" t="s">
        <v>1638</v>
      </c>
      <c r="H57" s="286" t="s">
        <v>695</v>
      </c>
      <c r="I57" s="283">
        <v>290947</v>
      </c>
      <c r="J57" s="286" t="s">
        <v>1450</v>
      </c>
      <c r="K57" s="286" t="s">
        <v>359</v>
      </c>
      <c r="L57" s="286"/>
      <c r="M57" s="286" t="s">
        <v>1774</v>
      </c>
      <c r="N57" s="286" t="s">
        <v>1775</v>
      </c>
      <c r="O57" s="286"/>
      <c r="P57" s="286" t="s">
        <v>873</v>
      </c>
      <c r="Q57" s="286" t="s">
        <v>873</v>
      </c>
      <c r="R57" s="287">
        <v>572648821</v>
      </c>
      <c r="S57" s="287">
        <v>572648821</v>
      </c>
      <c r="T57" s="287">
        <v>773832044</v>
      </c>
      <c r="U57" s="286" t="s">
        <v>874</v>
      </c>
      <c r="V57" s="288">
        <v>592188</v>
      </c>
      <c r="W57" s="289">
        <v>802</v>
      </c>
      <c r="X57" s="290">
        <v>1793.4209000000001</v>
      </c>
      <c r="Y57" s="291">
        <v>77</v>
      </c>
      <c r="Z57" s="290">
        <v>1.07</v>
      </c>
      <c r="AA57" s="292">
        <v>5.8240000000000002E-3</v>
      </c>
      <c r="AB57" s="291">
        <v>89</v>
      </c>
      <c r="AC57" s="293">
        <v>1.632E-3</v>
      </c>
    </row>
    <row r="58" spans="1:29" s="275" customFormat="1" ht="12.75" x14ac:dyDescent="0.2">
      <c r="A58" s="283">
        <v>362166</v>
      </c>
      <c r="B58" s="284" t="s">
        <v>1271</v>
      </c>
      <c r="C58" s="285" t="s">
        <v>695</v>
      </c>
      <c r="D58" s="285" t="s">
        <v>875</v>
      </c>
      <c r="E58" s="286" t="s">
        <v>1637</v>
      </c>
      <c r="F58" s="286" t="s">
        <v>695</v>
      </c>
      <c r="G58" s="286" t="s">
        <v>1638</v>
      </c>
      <c r="H58" s="286" t="s">
        <v>695</v>
      </c>
      <c r="I58" s="283">
        <v>362166</v>
      </c>
      <c r="J58" s="286" t="s">
        <v>1451</v>
      </c>
      <c r="K58" s="286" t="s">
        <v>359</v>
      </c>
      <c r="L58" s="286"/>
      <c r="M58" s="286" t="s">
        <v>1645</v>
      </c>
      <c r="N58" s="286" t="s">
        <v>1776</v>
      </c>
      <c r="O58" s="286"/>
      <c r="P58" s="286" t="s">
        <v>876</v>
      </c>
      <c r="Q58" s="286" t="s">
        <v>876</v>
      </c>
      <c r="R58" s="287">
        <v>573902064</v>
      </c>
      <c r="S58" s="286"/>
      <c r="T58" s="287">
        <v>724179300</v>
      </c>
      <c r="U58" s="286" t="s">
        <v>877</v>
      </c>
      <c r="V58" s="288">
        <v>592196</v>
      </c>
      <c r="W58" s="289">
        <v>46</v>
      </c>
      <c r="X58" s="290">
        <v>94.305099999999996</v>
      </c>
      <c r="Y58" s="291">
        <v>0</v>
      </c>
      <c r="Z58" s="290">
        <v>1</v>
      </c>
      <c r="AA58" s="292">
        <v>2.8600000000000001E-4</v>
      </c>
      <c r="AB58" s="291">
        <v>14</v>
      </c>
      <c r="AC58" s="293">
        <v>2.5700000000000001E-4</v>
      </c>
    </row>
    <row r="59" spans="1:29" s="275" customFormat="1" ht="12.75" x14ac:dyDescent="0.2">
      <c r="A59" s="283">
        <v>542296</v>
      </c>
      <c r="B59" s="284" t="s">
        <v>1271</v>
      </c>
      <c r="C59" s="285" t="s">
        <v>695</v>
      </c>
      <c r="D59" s="285" t="s">
        <v>919</v>
      </c>
      <c r="E59" s="286" t="s">
        <v>1643</v>
      </c>
      <c r="F59" s="286" t="s">
        <v>1145</v>
      </c>
      <c r="G59" s="286" t="s">
        <v>1638</v>
      </c>
      <c r="H59" s="286" t="s">
        <v>695</v>
      </c>
      <c r="I59" s="283">
        <v>542296</v>
      </c>
      <c r="J59" s="286" t="s">
        <v>1466</v>
      </c>
      <c r="K59" s="286" t="s">
        <v>359</v>
      </c>
      <c r="L59" s="286" t="s">
        <v>1699</v>
      </c>
      <c r="M59" s="286" t="s">
        <v>1777</v>
      </c>
      <c r="N59" s="286" t="s">
        <v>1778</v>
      </c>
      <c r="O59" s="286"/>
      <c r="P59" s="286" t="s">
        <v>920</v>
      </c>
      <c r="Q59" s="286" t="s">
        <v>1779</v>
      </c>
      <c r="R59" s="287">
        <v>572641216</v>
      </c>
      <c r="S59" s="286"/>
      <c r="T59" s="287">
        <v>724179318</v>
      </c>
      <c r="U59" s="286" t="s">
        <v>921</v>
      </c>
      <c r="V59" s="288">
        <v>550736</v>
      </c>
      <c r="W59" s="289">
        <v>215</v>
      </c>
      <c r="X59" s="290">
        <v>364.11579999999998</v>
      </c>
      <c r="Y59" s="291">
        <v>0</v>
      </c>
      <c r="Z59" s="290">
        <v>1.07</v>
      </c>
      <c r="AA59" s="292">
        <v>1.358E-3</v>
      </c>
      <c r="AB59" s="291">
        <v>62</v>
      </c>
      <c r="AC59" s="293">
        <v>1.137E-3</v>
      </c>
    </row>
    <row r="60" spans="1:29" s="275" customFormat="1" ht="12.75" x14ac:dyDescent="0.2">
      <c r="A60" s="283">
        <v>568562</v>
      </c>
      <c r="B60" s="284" t="s">
        <v>1271</v>
      </c>
      <c r="C60" s="285" t="s">
        <v>260</v>
      </c>
      <c r="D60" s="285" t="s">
        <v>1024</v>
      </c>
      <c r="E60" s="286" t="s">
        <v>1669</v>
      </c>
      <c r="F60" s="286" t="s">
        <v>260</v>
      </c>
      <c r="G60" s="286" t="s">
        <v>1653</v>
      </c>
      <c r="H60" s="286" t="s">
        <v>260</v>
      </c>
      <c r="I60" s="283">
        <v>568562</v>
      </c>
      <c r="J60" s="286" t="s">
        <v>1501</v>
      </c>
      <c r="K60" s="286" t="s">
        <v>355</v>
      </c>
      <c r="L60" s="286"/>
      <c r="M60" s="286" t="s">
        <v>1780</v>
      </c>
      <c r="N60" s="286" t="s">
        <v>1781</v>
      </c>
      <c r="O60" s="286"/>
      <c r="P60" s="286" t="s">
        <v>1025</v>
      </c>
      <c r="Q60" s="286" t="s">
        <v>1025</v>
      </c>
      <c r="R60" s="287">
        <v>577121089</v>
      </c>
      <c r="S60" s="286"/>
      <c r="T60" s="287">
        <v>725121105</v>
      </c>
      <c r="U60" s="286" t="s">
        <v>1026</v>
      </c>
      <c r="V60" s="288">
        <v>585254</v>
      </c>
      <c r="W60" s="289">
        <v>553</v>
      </c>
      <c r="X60" s="290">
        <v>264.84899999999999</v>
      </c>
      <c r="Y60" s="291">
        <v>0</v>
      </c>
      <c r="Z60" s="290">
        <v>1.07</v>
      </c>
      <c r="AA60" s="292">
        <v>3.2560000000000002E-3</v>
      </c>
      <c r="AB60" s="291">
        <v>25</v>
      </c>
      <c r="AC60" s="293">
        <v>4.5800000000000002E-4</v>
      </c>
    </row>
    <row r="61" spans="1:29" s="275" customFormat="1" ht="12.75" x14ac:dyDescent="0.2">
      <c r="A61" s="283">
        <v>303798</v>
      </c>
      <c r="B61" s="284" t="s">
        <v>1271</v>
      </c>
      <c r="C61" s="285" t="s">
        <v>785</v>
      </c>
      <c r="D61" s="285" t="s">
        <v>1124</v>
      </c>
      <c r="E61" s="286" t="s">
        <v>1719</v>
      </c>
      <c r="F61" s="286" t="s">
        <v>785</v>
      </c>
      <c r="G61" s="286" t="s">
        <v>1684</v>
      </c>
      <c r="H61" s="286" t="s">
        <v>785</v>
      </c>
      <c r="I61" s="283">
        <v>303798</v>
      </c>
      <c r="J61" s="286" t="s">
        <v>1535</v>
      </c>
      <c r="K61" s="286" t="s">
        <v>359</v>
      </c>
      <c r="L61" s="286"/>
      <c r="M61" s="286" t="s">
        <v>1658</v>
      </c>
      <c r="N61" s="286" t="s">
        <v>1782</v>
      </c>
      <c r="O61" s="286"/>
      <c r="P61" s="286" t="s">
        <v>1125</v>
      </c>
      <c r="Q61" s="286" t="s">
        <v>1125</v>
      </c>
      <c r="R61" s="287">
        <v>571442347</v>
      </c>
      <c r="S61" s="286"/>
      <c r="T61" s="287">
        <v>736628465</v>
      </c>
      <c r="U61" s="286" t="s">
        <v>1126</v>
      </c>
      <c r="V61" s="288">
        <v>542750</v>
      </c>
      <c r="W61" s="289">
        <v>2223</v>
      </c>
      <c r="X61" s="290">
        <v>2689.6118999999999</v>
      </c>
      <c r="Y61" s="291">
        <v>410</v>
      </c>
      <c r="Z61" s="290">
        <v>1.1523000000000001</v>
      </c>
      <c r="AA61" s="292">
        <v>1.6750999999999999E-2</v>
      </c>
      <c r="AB61" s="291">
        <v>525</v>
      </c>
      <c r="AC61" s="293">
        <v>9.6240000000000006E-3</v>
      </c>
    </row>
    <row r="62" spans="1:29" s="275" customFormat="1" ht="12.75" x14ac:dyDescent="0.2">
      <c r="A62" s="283">
        <v>544574</v>
      </c>
      <c r="B62" s="284" t="s">
        <v>1271</v>
      </c>
      <c r="C62" s="285" t="s">
        <v>238</v>
      </c>
      <c r="D62" s="285" t="s">
        <v>1053</v>
      </c>
      <c r="E62" s="286" t="s">
        <v>1648</v>
      </c>
      <c r="F62" s="286" t="s">
        <v>238</v>
      </c>
      <c r="G62" s="286" t="s">
        <v>1649</v>
      </c>
      <c r="H62" s="286" t="s">
        <v>238</v>
      </c>
      <c r="I62" s="283">
        <v>544574</v>
      </c>
      <c r="J62" s="286" t="s">
        <v>1511</v>
      </c>
      <c r="K62" s="286" t="s">
        <v>359</v>
      </c>
      <c r="L62" s="286"/>
      <c r="M62" s="286" t="s">
        <v>1697</v>
      </c>
      <c r="N62" s="286" t="s">
        <v>1783</v>
      </c>
      <c r="O62" s="286"/>
      <c r="P62" s="286" t="s">
        <v>1054</v>
      </c>
      <c r="Q62" s="286" t="s">
        <v>1054</v>
      </c>
      <c r="R62" s="287">
        <v>573374132</v>
      </c>
      <c r="S62" s="286"/>
      <c r="T62" s="287">
        <v>737009502</v>
      </c>
      <c r="U62" s="286" t="s">
        <v>1055</v>
      </c>
      <c r="V62" s="288">
        <v>588482</v>
      </c>
      <c r="W62" s="289">
        <v>155</v>
      </c>
      <c r="X62" s="290">
        <v>756.77319999999997</v>
      </c>
      <c r="Y62" s="291">
        <v>0</v>
      </c>
      <c r="Z62" s="290">
        <v>1.07</v>
      </c>
      <c r="AA62" s="292">
        <v>1.168E-3</v>
      </c>
      <c r="AB62" s="291">
        <v>9</v>
      </c>
      <c r="AC62" s="293">
        <v>1.65E-4</v>
      </c>
    </row>
    <row r="63" spans="1:29" s="275" customFormat="1" ht="12.75" x14ac:dyDescent="0.2">
      <c r="A63" s="283">
        <v>303801</v>
      </c>
      <c r="B63" s="284" t="s">
        <v>1271</v>
      </c>
      <c r="C63" s="285" t="s">
        <v>785</v>
      </c>
      <c r="D63" s="285" t="s">
        <v>380</v>
      </c>
      <c r="E63" s="286" t="s">
        <v>1719</v>
      </c>
      <c r="F63" s="286" t="s">
        <v>785</v>
      </c>
      <c r="G63" s="286" t="s">
        <v>1684</v>
      </c>
      <c r="H63" s="286" t="s">
        <v>785</v>
      </c>
      <c r="I63" s="283">
        <v>303801</v>
      </c>
      <c r="J63" s="286" t="s">
        <v>1285</v>
      </c>
      <c r="K63" s="286" t="s">
        <v>359</v>
      </c>
      <c r="L63" s="286"/>
      <c r="M63" s="286" t="s">
        <v>1784</v>
      </c>
      <c r="N63" s="286" t="s">
        <v>1785</v>
      </c>
      <c r="O63" s="286"/>
      <c r="P63" s="286" t="s">
        <v>381</v>
      </c>
      <c r="Q63" s="286" t="s">
        <v>381</v>
      </c>
      <c r="R63" s="287">
        <v>571445011</v>
      </c>
      <c r="S63" s="286"/>
      <c r="T63" s="287">
        <v>724179294</v>
      </c>
      <c r="U63" s="286" t="s">
        <v>382</v>
      </c>
      <c r="V63" s="288">
        <v>542768</v>
      </c>
      <c r="W63" s="289">
        <v>2352</v>
      </c>
      <c r="X63" s="290">
        <v>2213.3811999999998</v>
      </c>
      <c r="Y63" s="291">
        <v>316</v>
      </c>
      <c r="Z63" s="290">
        <v>1.1523000000000001</v>
      </c>
      <c r="AA63" s="292">
        <v>1.6685999999999999E-2</v>
      </c>
      <c r="AB63" s="291">
        <v>422</v>
      </c>
      <c r="AC63" s="293">
        <v>7.7359999999999998E-3</v>
      </c>
    </row>
    <row r="64" spans="1:29" s="275" customFormat="1" ht="12.75" x14ac:dyDescent="0.2">
      <c r="A64" s="283">
        <v>290963</v>
      </c>
      <c r="B64" s="284" t="s">
        <v>1271</v>
      </c>
      <c r="C64" s="285" t="s">
        <v>695</v>
      </c>
      <c r="D64" s="285" t="s">
        <v>383</v>
      </c>
      <c r="E64" s="286" t="s">
        <v>1643</v>
      </c>
      <c r="F64" s="286" t="s">
        <v>1145</v>
      </c>
      <c r="G64" s="286" t="s">
        <v>1638</v>
      </c>
      <c r="H64" s="286" t="s">
        <v>695</v>
      </c>
      <c r="I64" s="283">
        <v>290963</v>
      </c>
      <c r="J64" s="286" t="s">
        <v>1286</v>
      </c>
      <c r="K64" s="286" t="s">
        <v>359</v>
      </c>
      <c r="L64" s="286"/>
      <c r="M64" s="286" t="s">
        <v>1784</v>
      </c>
      <c r="N64" s="286" t="s">
        <v>1786</v>
      </c>
      <c r="O64" s="286"/>
      <c r="P64" s="286" t="s">
        <v>384</v>
      </c>
      <c r="Q64" s="286" t="s">
        <v>384</v>
      </c>
      <c r="R64" s="287">
        <v>572671102</v>
      </c>
      <c r="S64" s="286"/>
      <c r="T64" s="287">
        <v>724178527</v>
      </c>
      <c r="U64" s="286" t="s">
        <v>385</v>
      </c>
      <c r="V64" s="288">
        <v>592200</v>
      </c>
      <c r="W64" s="289">
        <v>988</v>
      </c>
      <c r="X64" s="290">
        <v>926.84559999999999</v>
      </c>
      <c r="Y64" s="291">
        <v>138</v>
      </c>
      <c r="Z64" s="290">
        <v>1.07</v>
      </c>
      <c r="AA64" s="292">
        <v>6.9820000000000004E-3</v>
      </c>
      <c r="AB64" s="291">
        <v>274</v>
      </c>
      <c r="AC64" s="293">
        <v>5.0229999999999997E-3</v>
      </c>
    </row>
    <row r="65" spans="1:29" s="275" customFormat="1" ht="12.75" x14ac:dyDescent="0.2">
      <c r="A65" s="283">
        <v>568571</v>
      </c>
      <c r="B65" s="284" t="s">
        <v>1271</v>
      </c>
      <c r="C65" s="285" t="s">
        <v>260</v>
      </c>
      <c r="D65" s="285" t="s">
        <v>523</v>
      </c>
      <c r="E65" s="286" t="s">
        <v>1687</v>
      </c>
      <c r="F65" s="286" t="s">
        <v>446</v>
      </c>
      <c r="G65" s="286" t="s">
        <v>1653</v>
      </c>
      <c r="H65" s="286" t="s">
        <v>260</v>
      </c>
      <c r="I65" s="283">
        <v>568571</v>
      </c>
      <c r="J65" s="286" t="s">
        <v>1333</v>
      </c>
      <c r="K65" s="286" t="s">
        <v>359</v>
      </c>
      <c r="L65" s="286" t="s">
        <v>1704</v>
      </c>
      <c r="M65" s="286" t="s">
        <v>1666</v>
      </c>
      <c r="N65" s="286" t="s">
        <v>1787</v>
      </c>
      <c r="O65" s="286"/>
      <c r="P65" s="286" t="s">
        <v>524</v>
      </c>
      <c r="Q65" s="286" t="s">
        <v>1788</v>
      </c>
      <c r="R65" s="287">
        <v>577983306</v>
      </c>
      <c r="S65" s="286"/>
      <c r="T65" s="287">
        <v>724178551</v>
      </c>
      <c r="U65" s="286" t="s">
        <v>525</v>
      </c>
      <c r="V65" s="288">
        <v>585262</v>
      </c>
      <c r="W65" s="289">
        <v>457</v>
      </c>
      <c r="X65" s="290">
        <v>444.91390000000001</v>
      </c>
      <c r="Y65" s="291">
        <v>44</v>
      </c>
      <c r="Z65" s="290">
        <v>1.07</v>
      </c>
      <c r="AA65" s="292">
        <v>3.0869999999999999E-3</v>
      </c>
      <c r="AB65" s="291">
        <v>122</v>
      </c>
      <c r="AC65" s="293">
        <v>2.2369999999999998E-3</v>
      </c>
    </row>
    <row r="66" spans="1:29" s="275" customFormat="1" ht="12.75" x14ac:dyDescent="0.2">
      <c r="A66" s="283">
        <v>283983</v>
      </c>
      <c r="B66" s="284" t="s">
        <v>1271</v>
      </c>
      <c r="C66" s="285" t="s">
        <v>260</v>
      </c>
      <c r="D66" s="285" t="s">
        <v>824</v>
      </c>
      <c r="E66" s="286" t="s">
        <v>1669</v>
      </c>
      <c r="F66" s="286" t="s">
        <v>260</v>
      </c>
      <c r="G66" s="286" t="s">
        <v>1653</v>
      </c>
      <c r="H66" s="286" t="s">
        <v>260</v>
      </c>
      <c r="I66" s="283">
        <v>283983</v>
      </c>
      <c r="J66" s="286" t="s">
        <v>1434</v>
      </c>
      <c r="K66" s="286" t="s">
        <v>359</v>
      </c>
      <c r="L66" s="286"/>
      <c r="M66" s="286" t="s">
        <v>1656</v>
      </c>
      <c r="N66" s="286" t="s">
        <v>1789</v>
      </c>
      <c r="O66" s="286"/>
      <c r="P66" s="286" t="s">
        <v>825</v>
      </c>
      <c r="Q66" s="286" t="s">
        <v>825</v>
      </c>
      <c r="R66" s="287">
        <v>577996074</v>
      </c>
      <c r="S66" s="286"/>
      <c r="T66" s="287">
        <v>724179344</v>
      </c>
      <c r="U66" s="286" t="s">
        <v>826</v>
      </c>
      <c r="V66" s="288">
        <v>585271</v>
      </c>
      <c r="W66" s="289">
        <v>532</v>
      </c>
      <c r="X66" s="290">
        <v>766.17729999999995</v>
      </c>
      <c r="Y66" s="291">
        <v>78</v>
      </c>
      <c r="Z66" s="290">
        <v>1.07</v>
      </c>
      <c r="AA66" s="292">
        <v>3.8830000000000002E-3</v>
      </c>
      <c r="AB66" s="291">
        <v>125</v>
      </c>
      <c r="AC66" s="293">
        <v>2.2920000000000002E-3</v>
      </c>
    </row>
    <row r="67" spans="1:29" s="275" customFormat="1" ht="12.75" x14ac:dyDescent="0.2">
      <c r="A67" s="283">
        <v>287229</v>
      </c>
      <c r="B67" s="284" t="s">
        <v>1271</v>
      </c>
      <c r="C67" s="285" t="s">
        <v>238</v>
      </c>
      <c r="D67" s="285" t="s">
        <v>514</v>
      </c>
      <c r="E67" s="286" t="s">
        <v>1648</v>
      </c>
      <c r="F67" s="286" t="s">
        <v>238</v>
      </c>
      <c r="G67" s="286" t="s">
        <v>1649</v>
      </c>
      <c r="H67" s="286" t="s">
        <v>238</v>
      </c>
      <c r="I67" s="283">
        <v>287229</v>
      </c>
      <c r="J67" s="286" t="s">
        <v>1330</v>
      </c>
      <c r="K67" s="286" t="s">
        <v>359</v>
      </c>
      <c r="L67" s="286" t="s">
        <v>1704</v>
      </c>
      <c r="M67" s="286" t="s">
        <v>1790</v>
      </c>
      <c r="N67" s="286" t="s">
        <v>1791</v>
      </c>
      <c r="O67" s="286"/>
      <c r="P67" s="286" t="s">
        <v>515</v>
      </c>
      <c r="Q67" s="286" t="s">
        <v>1792</v>
      </c>
      <c r="R67" s="287">
        <v>573350522</v>
      </c>
      <c r="S67" s="286"/>
      <c r="T67" s="287">
        <v>602567150</v>
      </c>
      <c r="U67" s="286" t="s">
        <v>516</v>
      </c>
      <c r="V67" s="288">
        <v>588491</v>
      </c>
      <c r="W67" s="289">
        <v>6533</v>
      </c>
      <c r="X67" s="290">
        <v>3211.8105</v>
      </c>
      <c r="Y67" s="291">
        <v>702</v>
      </c>
      <c r="Z67" s="290">
        <v>1.1523000000000001</v>
      </c>
      <c r="AA67" s="292">
        <v>4.5290999999999998E-2</v>
      </c>
      <c r="AB67" s="291">
        <v>3325</v>
      </c>
      <c r="AC67" s="293">
        <v>6.0955000000000002E-2</v>
      </c>
    </row>
    <row r="68" spans="1:29" s="275" customFormat="1" ht="12.75" x14ac:dyDescent="0.2">
      <c r="A68" s="283">
        <v>303828</v>
      </c>
      <c r="B68" s="284" t="s">
        <v>1271</v>
      </c>
      <c r="C68" s="285" t="s">
        <v>785</v>
      </c>
      <c r="D68" s="285" t="s">
        <v>1077</v>
      </c>
      <c r="E68" s="286" t="s">
        <v>1719</v>
      </c>
      <c r="F68" s="286" t="s">
        <v>785</v>
      </c>
      <c r="G68" s="286" t="s">
        <v>1684</v>
      </c>
      <c r="H68" s="286" t="s">
        <v>785</v>
      </c>
      <c r="I68" s="283">
        <v>303828</v>
      </c>
      <c r="J68" s="286" t="s">
        <v>1519</v>
      </c>
      <c r="K68" s="286" t="s">
        <v>359</v>
      </c>
      <c r="L68" s="286"/>
      <c r="M68" s="286" t="s">
        <v>1793</v>
      </c>
      <c r="N68" s="286" t="s">
        <v>1794</v>
      </c>
      <c r="O68" s="286"/>
      <c r="P68" s="286" t="s">
        <v>1078</v>
      </c>
      <c r="Q68" s="286" t="s">
        <v>1078</v>
      </c>
      <c r="R68" s="287">
        <v>571165100</v>
      </c>
      <c r="S68" s="286"/>
      <c r="T68" s="287">
        <v>725121188</v>
      </c>
      <c r="U68" s="286" t="s">
        <v>1079</v>
      </c>
      <c r="V68" s="288">
        <v>542784</v>
      </c>
      <c r="W68" s="289">
        <v>2161</v>
      </c>
      <c r="X68" s="290">
        <v>3506.6963999999998</v>
      </c>
      <c r="Y68" s="291">
        <v>139</v>
      </c>
      <c r="Z68" s="290">
        <v>1.1523000000000001</v>
      </c>
      <c r="AA68" s="292">
        <v>1.4777E-2</v>
      </c>
      <c r="AB68" s="291">
        <v>164</v>
      </c>
      <c r="AC68" s="293">
        <v>3.006E-3</v>
      </c>
    </row>
    <row r="69" spans="1:29" s="275" customFormat="1" ht="12.75" x14ac:dyDescent="0.2">
      <c r="A69" s="283">
        <v>290971</v>
      </c>
      <c r="B69" s="284" t="s">
        <v>1271</v>
      </c>
      <c r="C69" s="285" t="s">
        <v>695</v>
      </c>
      <c r="D69" s="285" t="s">
        <v>365</v>
      </c>
      <c r="E69" s="286" t="s">
        <v>1637</v>
      </c>
      <c r="F69" s="286" t="s">
        <v>695</v>
      </c>
      <c r="G69" s="286" t="s">
        <v>1638</v>
      </c>
      <c r="H69" s="286" t="s">
        <v>695</v>
      </c>
      <c r="I69" s="283">
        <v>290971</v>
      </c>
      <c r="J69" s="286" t="s">
        <v>1280</v>
      </c>
      <c r="K69" s="286" t="s">
        <v>359</v>
      </c>
      <c r="L69" s="286"/>
      <c r="M69" s="286" t="s">
        <v>1795</v>
      </c>
      <c r="N69" s="286" t="s">
        <v>1796</v>
      </c>
      <c r="O69" s="286"/>
      <c r="P69" s="286" t="s">
        <v>366</v>
      </c>
      <c r="Q69" s="286" t="s">
        <v>366</v>
      </c>
      <c r="R69" s="287">
        <v>572585135</v>
      </c>
      <c r="S69" s="286"/>
      <c r="T69" s="287">
        <v>725121019</v>
      </c>
      <c r="U69" s="286" t="s">
        <v>367</v>
      </c>
      <c r="V69" s="288">
        <v>592218</v>
      </c>
      <c r="W69" s="289">
        <v>995</v>
      </c>
      <c r="X69" s="290">
        <v>659.62059999999997</v>
      </c>
      <c r="Y69" s="291">
        <v>91</v>
      </c>
      <c r="Z69" s="290">
        <v>1.07</v>
      </c>
      <c r="AA69" s="292">
        <v>6.5849999999999997E-3</v>
      </c>
      <c r="AB69" s="291">
        <v>381</v>
      </c>
      <c r="AC69" s="293">
        <v>6.9849999999999999E-3</v>
      </c>
    </row>
    <row r="70" spans="1:29" s="275" customFormat="1" ht="12.75" x14ac:dyDescent="0.2">
      <c r="A70" s="283">
        <v>303836</v>
      </c>
      <c r="B70" s="284" t="s">
        <v>1271</v>
      </c>
      <c r="C70" s="285" t="s">
        <v>785</v>
      </c>
      <c r="D70" s="285" t="s">
        <v>707</v>
      </c>
      <c r="E70" s="286" t="s">
        <v>1731</v>
      </c>
      <c r="F70" s="286" t="s">
        <v>544</v>
      </c>
      <c r="G70" s="286" t="s">
        <v>1684</v>
      </c>
      <c r="H70" s="286" t="s">
        <v>785</v>
      </c>
      <c r="I70" s="283">
        <v>303836</v>
      </c>
      <c r="J70" s="286" t="s">
        <v>1395</v>
      </c>
      <c r="K70" s="286" t="s">
        <v>359</v>
      </c>
      <c r="L70" s="286" t="s">
        <v>1704</v>
      </c>
      <c r="M70" s="286" t="s">
        <v>1797</v>
      </c>
      <c r="N70" s="286" t="s">
        <v>1798</v>
      </c>
      <c r="O70" s="286"/>
      <c r="P70" s="286" t="s">
        <v>708</v>
      </c>
      <c r="Q70" s="286" t="s">
        <v>1799</v>
      </c>
      <c r="R70" s="287">
        <v>571644272</v>
      </c>
      <c r="S70" s="286"/>
      <c r="T70" s="287">
        <v>724178682</v>
      </c>
      <c r="U70" s="286" t="s">
        <v>709</v>
      </c>
      <c r="V70" s="288">
        <v>542814</v>
      </c>
      <c r="W70" s="289">
        <v>1987</v>
      </c>
      <c r="X70" s="290">
        <v>2991.2415999999998</v>
      </c>
      <c r="Y70" s="291">
        <v>276</v>
      </c>
      <c r="Z70" s="290">
        <v>1.07</v>
      </c>
      <c r="AA70" s="292">
        <v>1.4487999999999999E-2</v>
      </c>
      <c r="AB70" s="291">
        <v>304</v>
      </c>
      <c r="AC70" s="293">
        <v>5.5729999999999998E-3</v>
      </c>
    </row>
    <row r="71" spans="1:29" s="275" customFormat="1" ht="12.75" x14ac:dyDescent="0.2">
      <c r="A71" s="283">
        <v>283991</v>
      </c>
      <c r="B71" s="284" t="s">
        <v>1271</v>
      </c>
      <c r="C71" s="285" t="s">
        <v>260</v>
      </c>
      <c r="D71" s="285" t="s">
        <v>589</v>
      </c>
      <c r="E71" s="286" t="s">
        <v>1669</v>
      </c>
      <c r="F71" s="286" t="s">
        <v>260</v>
      </c>
      <c r="G71" s="286" t="s">
        <v>1653</v>
      </c>
      <c r="H71" s="286" t="s">
        <v>260</v>
      </c>
      <c r="I71" s="283">
        <v>283991</v>
      </c>
      <c r="J71" s="286" t="s">
        <v>1355</v>
      </c>
      <c r="K71" s="286" t="s">
        <v>359</v>
      </c>
      <c r="L71" s="286" t="s">
        <v>1704</v>
      </c>
      <c r="M71" s="286" t="s">
        <v>1656</v>
      </c>
      <c r="N71" s="286" t="s">
        <v>1800</v>
      </c>
      <c r="O71" s="286"/>
      <c r="P71" s="286" t="s">
        <v>590</v>
      </c>
      <c r="Q71" s="286" t="s">
        <v>1801</v>
      </c>
      <c r="R71" s="287">
        <v>577901017</v>
      </c>
      <c r="S71" s="286"/>
      <c r="T71" s="287">
        <v>604534871</v>
      </c>
      <c r="U71" s="286" t="s">
        <v>591</v>
      </c>
      <c r="V71" s="288">
        <v>585289</v>
      </c>
      <c r="W71" s="289">
        <v>1311</v>
      </c>
      <c r="X71" s="290">
        <v>728.22310000000004</v>
      </c>
      <c r="Y71" s="291">
        <v>101</v>
      </c>
      <c r="Z71" s="290">
        <v>1.07</v>
      </c>
      <c r="AA71" s="292">
        <v>8.4930000000000005E-3</v>
      </c>
      <c r="AB71" s="291">
        <v>208</v>
      </c>
      <c r="AC71" s="293">
        <v>3.813E-3</v>
      </c>
    </row>
    <row r="72" spans="1:29" s="275" customFormat="1" ht="12.75" x14ac:dyDescent="0.2">
      <c r="A72" s="283">
        <v>287237</v>
      </c>
      <c r="B72" s="284" t="s">
        <v>1271</v>
      </c>
      <c r="C72" s="285" t="s">
        <v>238</v>
      </c>
      <c r="D72" s="285" t="s">
        <v>734</v>
      </c>
      <c r="E72" s="286" t="s">
        <v>1663</v>
      </c>
      <c r="F72" s="286" t="s">
        <v>1260</v>
      </c>
      <c r="G72" s="286" t="s">
        <v>1649</v>
      </c>
      <c r="H72" s="286" t="s">
        <v>238</v>
      </c>
      <c r="I72" s="283">
        <v>287237</v>
      </c>
      <c r="J72" s="286" t="s">
        <v>1404</v>
      </c>
      <c r="K72" s="286" t="s">
        <v>355</v>
      </c>
      <c r="L72" s="286"/>
      <c r="M72" s="286" t="s">
        <v>1802</v>
      </c>
      <c r="N72" s="286" t="s">
        <v>1803</v>
      </c>
      <c r="O72" s="286"/>
      <c r="P72" s="286" t="s">
        <v>735</v>
      </c>
      <c r="Q72" s="286" t="s">
        <v>735</v>
      </c>
      <c r="R72" s="287">
        <v>573393849</v>
      </c>
      <c r="S72" s="286"/>
      <c r="T72" s="287">
        <v>776029293</v>
      </c>
      <c r="U72" s="286" t="s">
        <v>736</v>
      </c>
      <c r="V72" s="288">
        <v>588504</v>
      </c>
      <c r="W72" s="289">
        <v>352</v>
      </c>
      <c r="X72" s="290">
        <v>356.39510000000001</v>
      </c>
      <c r="Y72" s="291">
        <v>24</v>
      </c>
      <c r="Z72" s="290">
        <v>1.07</v>
      </c>
      <c r="AA72" s="292">
        <v>2.31E-3</v>
      </c>
      <c r="AB72" s="291">
        <v>19</v>
      </c>
      <c r="AC72" s="293">
        <v>3.48E-4</v>
      </c>
    </row>
    <row r="73" spans="1:29" s="275" customFormat="1" ht="12.75" x14ac:dyDescent="0.2">
      <c r="A73" s="283">
        <v>303844</v>
      </c>
      <c r="B73" s="284" t="s">
        <v>1271</v>
      </c>
      <c r="C73" s="285" t="s">
        <v>785</v>
      </c>
      <c r="D73" s="285" t="s">
        <v>371</v>
      </c>
      <c r="E73" s="286" t="s">
        <v>1683</v>
      </c>
      <c r="F73" s="286" t="s">
        <v>437</v>
      </c>
      <c r="G73" s="286" t="s">
        <v>1684</v>
      </c>
      <c r="H73" s="286" t="s">
        <v>785</v>
      </c>
      <c r="I73" s="283">
        <v>303844</v>
      </c>
      <c r="J73" s="286" t="s">
        <v>1282</v>
      </c>
      <c r="K73" s="286" t="s">
        <v>359</v>
      </c>
      <c r="L73" s="286"/>
      <c r="M73" s="286" t="s">
        <v>1804</v>
      </c>
      <c r="N73" s="286" t="s">
        <v>1805</v>
      </c>
      <c r="O73" s="286" t="s">
        <v>1744</v>
      </c>
      <c r="P73" s="286" t="s">
        <v>372</v>
      </c>
      <c r="Q73" s="286" t="s">
        <v>372</v>
      </c>
      <c r="R73" s="287">
        <v>571619730</v>
      </c>
      <c r="S73" s="286"/>
      <c r="T73" s="287">
        <v>733515019</v>
      </c>
      <c r="U73" s="286" t="s">
        <v>373</v>
      </c>
      <c r="V73" s="288">
        <v>542831</v>
      </c>
      <c r="W73" s="289">
        <v>752</v>
      </c>
      <c r="X73" s="290">
        <v>910.93150000000003</v>
      </c>
      <c r="Y73" s="291">
        <v>73</v>
      </c>
      <c r="Z73" s="290">
        <v>1.07</v>
      </c>
      <c r="AA73" s="292">
        <v>5.1640000000000002E-3</v>
      </c>
      <c r="AB73" s="291">
        <v>102</v>
      </c>
      <c r="AC73" s="293">
        <v>1.8699999999999999E-3</v>
      </c>
    </row>
    <row r="74" spans="1:29" s="275" customFormat="1" ht="12.75" x14ac:dyDescent="0.2">
      <c r="A74" s="283">
        <v>287245</v>
      </c>
      <c r="B74" s="284" t="s">
        <v>1271</v>
      </c>
      <c r="C74" s="285" t="s">
        <v>238</v>
      </c>
      <c r="D74" s="285" t="s">
        <v>979</v>
      </c>
      <c r="E74" s="286" t="s">
        <v>1648</v>
      </c>
      <c r="F74" s="286" t="s">
        <v>238</v>
      </c>
      <c r="G74" s="286" t="s">
        <v>1649</v>
      </c>
      <c r="H74" s="286" t="s">
        <v>238</v>
      </c>
      <c r="I74" s="283">
        <v>287245</v>
      </c>
      <c r="J74" s="286" t="s">
        <v>1486</v>
      </c>
      <c r="K74" s="286" t="s">
        <v>355</v>
      </c>
      <c r="L74" s="286" t="s">
        <v>1639</v>
      </c>
      <c r="M74" s="286" t="s">
        <v>1732</v>
      </c>
      <c r="N74" s="286" t="s">
        <v>1806</v>
      </c>
      <c r="O74" s="286"/>
      <c r="P74" s="286" t="s">
        <v>980</v>
      </c>
      <c r="Q74" s="286" t="s">
        <v>1807</v>
      </c>
      <c r="R74" s="287">
        <v>573500730</v>
      </c>
      <c r="S74" s="286"/>
      <c r="T74" s="287">
        <v>602589811</v>
      </c>
      <c r="U74" s="286" t="s">
        <v>981</v>
      </c>
      <c r="V74" s="288">
        <v>588512</v>
      </c>
      <c r="W74" s="289">
        <v>4749</v>
      </c>
      <c r="X74" s="290">
        <v>1900.3758</v>
      </c>
      <c r="Y74" s="291">
        <v>567</v>
      </c>
      <c r="Z74" s="290">
        <v>1.1523000000000001</v>
      </c>
      <c r="AA74" s="292">
        <v>3.2948999999999999E-2</v>
      </c>
      <c r="AB74" s="291">
        <v>1703</v>
      </c>
      <c r="AC74" s="293">
        <v>3.1220000000000001E-2</v>
      </c>
    </row>
    <row r="75" spans="1:29" s="275" customFormat="1" ht="12.75" x14ac:dyDescent="0.2">
      <c r="A75" s="283">
        <v>488895</v>
      </c>
      <c r="B75" s="284" t="s">
        <v>1271</v>
      </c>
      <c r="C75" s="285" t="s">
        <v>238</v>
      </c>
      <c r="D75" s="285" t="s">
        <v>541</v>
      </c>
      <c r="E75" s="286" t="s">
        <v>1663</v>
      </c>
      <c r="F75" s="286" t="s">
        <v>1260</v>
      </c>
      <c r="G75" s="286" t="s">
        <v>1649</v>
      </c>
      <c r="H75" s="286" t="s">
        <v>238</v>
      </c>
      <c r="I75" s="283">
        <v>488895</v>
      </c>
      <c r="J75" s="286" t="s">
        <v>1339</v>
      </c>
      <c r="K75" s="286" t="s">
        <v>359</v>
      </c>
      <c r="L75" s="286" t="s">
        <v>1704</v>
      </c>
      <c r="M75" s="286" t="s">
        <v>1746</v>
      </c>
      <c r="N75" s="286" t="s">
        <v>1808</v>
      </c>
      <c r="O75" s="286"/>
      <c r="P75" s="286" t="s">
        <v>542</v>
      </c>
      <c r="Q75" s="286" t="s">
        <v>1809</v>
      </c>
      <c r="R75" s="287">
        <v>573379770</v>
      </c>
      <c r="S75" s="286"/>
      <c r="T75" s="287">
        <v>724188975</v>
      </c>
      <c r="U75" s="286" t="s">
        <v>543</v>
      </c>
      <c r="V75" s="288">
        <v>506737</v>
      </c>
      <c r="W75" s="289">
        <v>1593</v>
      </c>
      <c r="X75" s="290">
        <v>2293.1813999999999</v>
      </c>
      <c r="Y75" s="291">
        <v>100</v>
      </c>
      <c r="Z75" s="290">
        <v>1.07</v>
      </c>
      <c r="AA75" s="292">
        <v>1.0713E-2</v>
      </c>
      <c r="AB75" s="291">
        <v>302</v>
      </c>
      <c r="AC75" s="293">
        <v>5.5360000000000001E-3</v>
      </c>
    </row>
    <row r="76" spans="1:29" s="275" customFormat="1" ht="12.75" x14ac:dyDescent="0.2">
      <c r="A76" s="283">
        <v>287270</v>
      </c>
      <c r="B76" s="284" t="s">
        <v>1271</v>
      </c>
      <c r="C76" s="285" t="s">
        <v>238</v>
      </c>
      <c r="D76" s="285" t="s">
        <v>725</v>
      </c>
      <c r="E76" s="286" t="s">
        <v>1648</v>
      </c>
      <c r="F76" s="286" t="s">
        <v>238</v>
      </c>
      <c r="G76" s="286" t="s">
        <v>1649</v>
      </c>
      <c r="H76" s="286" t="s">
        <v>238</v>
      </c>
      <c r="I76" s="283">
        <v>287270</v>
      </c>
      <c r="J76" s="286" t="s">
        <v>1401</v>
      </c>
      <c r="K76" s="286" t="s">
        <v>359</v>
      </c>
      <c r="L76" s="286" t="s">
        <v>1704</v>
      </c>
      <c r="M76" s="286" t="s">
        <v>1716</v>
      </c>
      <c r="N76" s="286" t="s">
        <v>1810</v>
      </c>
      <c r="O76" s="286"/>
      <c r="P76" s="286" t="s">
        <v>726</v>
      </c>
      <c r="Q76" s="286" t="s">
        <v>1811</v>
      </c>
      <c r="R76" s="286"/>
      <c r="S76" s="286"/>
      <c r="T76" s="287">
        <v>724190783</v>
      </c>
      <c r="U76" s="286" t="s">
        <v>727</v>
      </c>
      <c r="V76" s="288">
        <v>588547</v>
      </c>
      <c r="W76" s="289">
        <v>240</v>
      </c>
      <c r="X76" s="290">
        <v>883.81560000000002</v>
      </c>
      <c r="Y76" s="291">
        <v>0</v>
      </c>
      <c r="Z76" s="290">
        <v>1.07</v>
      </c>
      <c r="AA76" s="292">
        <v>1.7049999999999999E-3</v>
      </c>
      <c r="AB76" s="291">
        <v>21</v>
      </c>
      <c r="AC76" s="293">
        <v>3.8499999999999998E-4</v>
      </c>
    </row>
    <row r="77" spans="1:29" s="275" customFormat="1" ht="12.75" x14ac:dyDescent="0.2">
      <c r="A77" s="283">
        <v>303852</v>
      </c>
      <c r="B77" s="284" t="s">
        <v>1271</v>
      </c>
      <c r="C77" s="285" t="s">
        <v>785</v>
      </c>
      <c r="D77" s="285" t="s">
        <v>428</v>
      </c>
      <c r="E77" s="286" t="s">
        <v>1719</v>
      </c>
      <c r="F77" s="286" t="s">
        <v>785</v>
      </c>
      <c r="G77" s="286" t="s">
        <v>1684</v>
      </c>
      <c r="H77" s="286" t="s">
        <v>785</v>
      </c>
      <c r="I77" s="283">
        <v>303852</v>
      </c>
      <c r="J77" s="286" t="s">
        <v>1301</v>
      </c>
      <c r="K77" s="286" t="s">
        <v>359</v>
      </c>
      <c r="L77" s="286" t="s">
        <v>1644</v>
      </c>
      <c r="M77" s="286" t="s">
        <v>1658</v>
      </c>
      <c r="N77" s="286" t="s">
        <v>1812</v>
      </c>
      <c r="O77" s="286"/>
      <c r="P77" s="286" t="s">
        <v>429</v>
      </c>
      <c r="Q77" s="286" t="s">
        <v>1813</v>
      </c>
      <c r="R77" s="287">
        <v>571452383</v>
      </c>
      <c r="S77" s="286"/>
      <c r="T77" s="287">
        <v>603526972</v>
      </c>
      <c r="U77" s="286" t="s">
        <v>430</v>
      </c>
      <c r="V77" s="288">
        <v>542865</v>
      </c>
      <c r="W77" s="289">
        <v>2027</v>
      </c>
      <c r="X77" s="290">
        <v>820.5127</v>
      </c>
      <c r="Y77" s="291">
        <v>263</v>
      </c>
      <c r="Z77" s="290">
        <v>1.1523000000000001</v>
      </c>
      <c r="AA77" s="292">
        <v>1.3785E-2</v>
      </c>
      <c r="AB77" s="291">
        <v>1141</v>
      </c>
      <c r="AC77" s="293">
        <v>2.0917000000000002E-2</v>
      </c>
    </row>
    <row r="78" spans="1:29" s="275" customFormat="1" ht="12.75" x14ac:dyDescent="0.2">
      <c r="A78" s="283">
        <v>290980</v>
      </c>
      <c r="B78" s="284" t="s">
        <v>1271</v>
      </c>
      <c r="C78" s="285" t="s">
        <v>695</v>
      </c>
      <c r="D78" s="285" t="s">
        <v>863</v>
      </c>
      <c r="E78" s="286" t="s">
        <v>1637</v>
      </c>
      <c r="F78" s="286" t="s">
        <v>695</v>
      </c>
      <c r="G78" s="286" t="s">
        <v>1638</v>
      </c>
      <c r="H78" s="286" t="s">
        <v>695</v>
      </c>
      <c r="I78" s="283">
        <v>290980</v>
      </c>
      <c r="J78" s="286" t="s">
        <v>1447</v>
      </c>
      <c r="K78" s="286" t="s">
        <v>359</v>
      </c>
      <c r="L78" s="286"/>
      <c r="M78" s="286" t="s">
        <v>1814</v>
      </c>
      <c r="N78" s="286" t="s">
        <v>1815</v>
      </c>
      <c r="O78" s="286"/>
      <c r="P78" s="286" t="s">
        <v>864</v>
      </c>
      <c r="Q78" s="286" t="s">
        <v>864</v>
      </c>
      <c r="R78" s="287">
        <v>572573121</v>
      </c>
      <c r="S78" s="286"/>
      <c r="T78" s="287">
        <v>725121020</v>
      </c>
      <c r="U78" s="286" t="s">
        <v>865</v>
      </c>
      <c r="V78" s="288">
        <v>592226</v>
      </c>
      <c r="W78" s="289">
        <v>1809</v>
      </c>
      <c r="X78" s="290">
        <v>806.54399999999998</v>
      </c>
      <c r="Y78" s="291">
        <v>144</v>
      </c>
      <c r="Z78" s="290">
        <v>1.07</v>
      </c>
      <c r="AA78" s="292">
        <v>1.1679999999999999E-2</v>
      </c>
      <c r="AB78" s="291">
        <v>154</v>
      </c>
      <c r="AC78" s="293">
        <v>2.823E-3</v>
      </c>
    </row>
    <row r="79" spans="1:29" s="275" customFormat="1" ht="12.75" x14ac:dyDescent="0.2">
      <c r="A79" s="283">
        <v>542369</v>
      </c>
      <c r="B79" s="284" t="s">
        <v>1271</v>
      </c>
      <c r="C79" s="285" t="s">
        <v>238</v>
      </c>
      <c r="D79" s="285" t="s">
        <v>511</v>
      </c>
      <c r="E79" s="286" t="s">
        <v>1678</v>
      </c>
      <c r="F79" s="286" t="s">
        <v>1006</v>
      </c>
      <c r="G79" s="286" t="s">
        <v>1649</v>
      </c>
      <c r="H79" s="286" t="s">
        <v>238</v>
      </c>
      <c r="I79" s="283">
        <v>542369</v>
      </c>
      <c r="J79" s="286" t="s">
        <v>1329</v>
      </c>
      <c r="K79" s="286" t="s">
        <v>359</v>
      </c>
      <c r="L79" s="286" t="s">
        <v>1816</v>
      </c>
      <c r="M79" s="286" t="s">
        <v>1692</v>
      </c>
      <c r="N79" s="286" t="s">
        <v>1817</v>
      </c>
      <c r="O79" s="286"/>
      <c r="P79" s="286" t="s">
        <v>512</v>
      </c>
      <c r="Q79" s="286" t="s">
        <v>1818</v>
      </c>
      <c r="R79" s="287">
        <v>572572724</v>
      </c>
      <c r="S79" s="286"/>
      <c r="T79" s="287">
        <v>776625188</v>
      </c>
      <c r="U79" s="286" t="s">
        <v>513</v>
      </c>
      <c r="V79" s="288">
        <v>588555</v>
      </c>
      <c r="W79" s="289">
        <v>404</v>
      </c>
      <c r="X79" s="290">
        <v>417.72949999999997</v>
      </c>
      <c r="Y79" s="291">
        <v>0</v>
      </c>
      <c r="Z79" s="290">
        <v>1.07</v>
      </c>
      <c r="AA79" s="292">
        <v>2.4620000000000002E-3</v>
      </c>
      <c r="AB79" s="291">
        <v>32</v>
      </c>
      <c r="AC79" s="293">
        <v>5.8699999999999996E-4</v>
      </c>
    </row>
    <row r="80" spans="1:29" s="275" customFormat="1" ht="12.75" x14ac:dyDescent="0.2">
      <c r="A80" s="283">
        <v>287288</v>
      </c>
      <c r="B80" s="284" t="s">
        <v>1271</v>
      </c>
      <c r="C80" s="285" t="s">
        <v>695</v>
      </c>
      <c r="D80" s="285" t="s">
        <v>511</v>
      </c>
      <c r="E80" s="286" t="s">
        <v>1637</v>
      </c>
      <c r="F80" s="286" t="s">
        <v>695</v>
      </c>
      <c r="G80" s="286" t="s">
        <v>1638</v>
      </c>
      <c r="H80" s="286" t="s">
        <v>695</v>
      </c>
      <c r="I80" s="283">
        <v>287288</v>
      </c>
      <c r="J80" s="286" t="s">
        <v>1510</v>
      </c>
      <c r="K80" s="286" t="s">
        <v>359</v>
      </c>
      <c r="L80" s="286"/>
      <c r="M80" s="286" t="s">
        <v>1697</v>
      </c>
      <c r="N80" s="286" t="s">
        <v>1819</v>
      </c>
      <c r="O80" s="286"/>
      <c r="P80" s="286" t="s">
        <v>1051</v>
      </c>
      <c r="Q80" s="286" t="s">
        <v>1051</v>
      </c>
      <c r="R80" s="287">
        <v>573393041</v>
      </c>
      <c r="S80" s="286"/>
      <c r="T80" s="287">
        <v>606749129</v>
      </c>
      <c r="U80" s="286" t="s">
        <v>1052</v>
      </c>
      <c r="V80" s="288">
        <v>592234</v>
      </c>
      <c r="W80" s="289">
        <v>454</v>
      </c>
      <c r="X80" s="290">
        <v>1126.9585999999999</v>
      </c>
      <c r="Y80" s="291">
        <v>14</v>
      </c>
      <c r="Z80" s="290">
        <v>1.07</v>
      </c>
      <c r="AA80" s="292">
        <v>3.1250000000000002E-3</v>
      </c>
      <c r="AB80" s="291">
        <v>16</v>
      </c>
      <c r="AC80" s="293">
        <v>2.9300000000000002E-4</v>
      </c>
    </row>
    <row r="81" spans="1:29" s="275" customFormat="1" ht="12.75" x14ac:dyDescent="0.2">
      <c r="A81" s="283">
        <v>851841</v>
      </c>
      <c r="B81" s="284" t="s">
        <v>1271</v>
      </c>
      <c r="C81" s="285" t="s">
        <v>785</v>
      </c>
      <c r="D81" s="285" t="s">
        <v>562</v>
      </c>
      <c r="E81" s="286" t="s">
        <v>1719</v>
      </c>
      <c r="F81" s="286" t="s">
        <v>785</v>
      </c>
      <c r="G81" s="286" t="s">
        <v>1684</v>
      </c>
      <c r="H81" s="286" t="s">
        <v>785</v>
      </c>
      <c r="I81" s="283">
        <v>851841</v>
      </c>
      <c r="J81" s="286" t="s">
        <v>1346</v>
      </c>
      <c r="K81" s="286" t="s">
        <v>359</v>
      </c>
      <c r="L81" s="286" t="s">
        <v>1704</v>
      </c>
      <c r="M81" s="286" t="s">
        <v>1692</v>
      </c>
      <c r="N81" s="286" t="s">
        <v>1820</v>
      </c>
      <c r="O81" s="286"/>
      <c r="P81" s="286" t="s">
        <v>563</v>
      </c>
      <c r="Q81" s="286" t="s">
        <v>1821</v>
      </c>
      <c r="R81" s="287">
        <v>571434140</v>
      </c>
      <c r="S81" s="286"/>
      <c r="T81" s="287">
        <v>605408715</v>
      </c>
      <c r="U81" s="286" t="s">
        <v>564</v>
      </c>
      <c r="V81" s="288">
        <v>570346</v>
      </c>
      <c r="W81" s="289">
        <v>769</v>
      </c>
      <c r="X81" s="290">
        <v>920.59169999999995</v>
      </c>
      <c r="Y81" s="291">
        <v>20</v>
      </c>
      <c r="Z81" s="290">
        <v>1.07</v>
      </c>
      <c r="AA81" s="292">
        <v>4.8910000000000004E-3</v>
      </c>
      <c r="AB81" s="291">
        <v>80</v>
      </c>
      <c r="AC81" s="293">
        <v>1.467E-3</v>
      </c>
    </row>
    <row r="82" spans="1:29" s="275" customFormat="1" ht="12.75" x14ac:dyDescent="0.2">
      <c r="A82" s="283">
        <v>303879</v>
      </c>
      <c r="B82" s="284" t="s">
        <v>1271</v>
      </c>
      <c r="C82" s="285" t="s">
        <v>785</v>
      </c>
      <c r="D82" s="285" t="s">
        <v>538</v>
      </c>
      <c r="E82" s="286" t="s">
        <v>1683</v>
      </c>
      <c r="F82" s="286" t="s">
        <v>437</v>
      </c>
      <c r="G82" s="286" t="s">
        <v>1684</v>
      </c>
      <c r="H82" s="286" t="s">
        <v>785</v>
      </c>
      <c r="I82" s="283">
        <v>303879</v>
      </c>
      <c r="J82" s="286" t="s">
        <v>1338</v>
      </c>
      <c r="K82" s="286" t="s">
        <v>359</v>
      </c>
      <c r="L82" s="286" t="s">
        <v>1704</v>
      </c>
      <c r="M82" s="286" t="s">
        <v>1822</v>
      </c>
      <c r="N82" s="286" t="s">
        <v>1823</v>
      </c>
      <c r="O82" s="286"/>
      <c r="P82" s="286" t="s">
        <v>539</v>
      </c>
      <c r="Q82" s="286" t="s">
        <v>1824</v>
      </c>
      <c r="R82" s="287">
        <v>571631010</v>
      </c>
      <c r="S82" s="286"/>
      <c r="T82" s="287">
        <v>603489672</v>
      </c>
      <c r="U82" s="286" t="s">
        <v>540</v>
      </c>
      <c r="V82" s="288">
        <v>542903</v>
      </c>
      <c r="W82" s="289">
        <v>855</v>
      </c>
      <c r="X82" s="290">
        <v>520.69659999999999</v>
      </c>
      <c r="Y82" s="291">
        <v>74</v>
      </c>
      <c r="Z82" s="290">
        <v>1.07</v>
      </c>
      <c r="AA82" s="292">
        <v>5.6090000000000003E-3</v>
      </c>
      <c r="AB82" s="291">
        <v>91</v>
      </c>
      <c r="AC82" s="293">
        <v>1.668E-3</v>
      </c>
    </row>
    <row r="83" spans="1:29" s="275" customFormat="1" ht="12.75" x14ac:dyDescent="0.2">
      <c r="A83" s="283">
        <v>544515</v>
      </c>
      <c r="B83" s="284" t="s">
        <v>1271</v>
      </c>
      <c r="C83" s="285" t="s">
        <v>238</v>
      </c>
      <c r="D83" s="285" t="s">
        <v>848</v>
      </c>
      <c r="E83" s="286" t="s">
        <v>1648</v>
      </c>
      <c r="F83" s="286" t="s">
        <v>238</v>
      </c>
      <c r="G83" s="286" t="s">
        <v>1649</v>
      </c>
      <c r="H83" s="286" t="s">
        <v>238</v>
      </c>
      <c r="I83" s="283">
        <v>544515</v>
      </c>
      <c r="J83" s="286" t="s">
        <v>1442</v>
      </c>
      <c r="K83" s="286" t="s">
        <v>355</v>
      </c>
      <c r="L83" s="286"/>
      <c r="M83" s="286" t="s">
        <v>1825</v>
      </c>
      <c r="N83" s="286" t="s">
        <v>1826</v>
      </c>
      <c r="O83" s="286"/>
      <c r="P83" s="286" t="s">
        <v>849</v>
      </c>
      <c r="Q83" s="286" t="s">
        <v>849</v>
      </c>
      <c r="R83" s="287">
        <v>573361017</v>
      </c>
      <c r="S83" s="286"/>
      <c r="T83" s="287">
        <v>602468316</v>
      </c>
      <c r="U83" s="286" t="s">
        <v>850</v>
      </c>
      <c r="V83" s="288">
        <v>588563</v>
      </c>
      <c r="W83" s="289">
        <v>309</v>
      </c>
      <c r="X83" s="290">
        <v>499.08659999999998</v>
      </c>
      <c r="Y83" s="291">
        <v>0</v>
      </c>
      <c r="Z83" s="290">
        <v>1.07</v>
      </c>
      <c r="AA83" s="292">
        <v>1.9499999999999999E-3</v>
      </c>
      <c r="AB83" s="291">
        <v>30</v>
      </c>
      <c r="AC83" s="293">
        <v>5.5000000000000003E-4</v>
      </c>
    </row>
    <row r="84" spans="1:29" s="275" customFormat="1" ht="12.75" x14ac:dyDescent="0.2">
      <c r="A84" s="283">
        <v>284017</v>
      </c>
      <c r="B84" s="284" t="s">
        <v>1271</v>
      </c>
      <c r="C84" s="285" t="s">
        <v>260</v>
      </c>
      <c r="D84" s="285" t="s">
        <v>1142</v>
      </c>
      <c r="E84" s="286" t="s">
        <v>1687</v>
      </c>
      <c r="F84" s="286" t="s">
        <v>446</v>
      </c>
      <c r="G84" s="286" t="s">
        <v>1653</v>
      </c>
      <c r="H84" s="286" t="s">
        <v>260</v>
      </c>
      <c r="I84" s="283">
        <v>284017</v>
      </c>
      <c r="J84" s="286" t="s">
        <v>1541</v>
      </c>
      <c r="K84" s="286" t="s">
        <v>355</v>
      </c>
      <c r="L84" s="286" t="s">
        <v>1827</v>
      </c>
      <c r="M84" s="286" t="s">
        <v>1827</v>
      </c>
      <c r="N84" s="286" t="s">
        <v>1828</v>
      </c>
      <c r="O84" s="286"/>
      <c r="P84" s="286" t="s">
        <v>1143</v>
      </c>
      <c r="Q84" s="286" t="s">
        <v>1143</v>
      </c>
      <c r="R84" s="287">
        <v>577456122</v>
      </c>
      <c r="S84" s="286"/>
      <c r="T84" s="287">
        <v>603581256</v>
      </c>
      <c r="U84" s="286" t="s">
        <v>1144</v>
      </c>
      <c r="V84" s="288">
        <v>585301</v>
      </c>
      <c r="W84" s="289">
        <v>952</v>
      </c>
      <c r="X84" s="290">
        <v>1236.3869</v>
      </c>
      <c r="Y84" s="291">
        <v>87</v>
      </c>
      <c r="Z84" s="290">
        <v>1.07</v>
      </c>
      <c r="AA84" s="292">
        <v>6.5360000000000001E-3</v>
      </c>
      <c r="AB84" s="291">
        <v>288</v>
      </c>
      <c r="AC84" s="293">
        <v>5.28E-3</v>
      </c>
    </row>
    <row r="85" spans="1:29" s="275" customFormat="1" ht="12.75" x14ac:dyDescent="0.2">
      <c r="A85" s="283">
        <v>837300</v>
      </c>
      <c r="B85" s="284" t="s">
        <v>1271</v>
      </c>
      <c r="C85" s="285" t="s">
        <v>260</v>
      </c>
      <c r="D85" s="285" t="s">
        <v>958</v>
      </c>
      <c r="E85" s="286" t="s">
        <v>1690</v>
      </c>
      <c r="F85" s="286" t="s">
        <v>806</v>
      </c>
      <c r="G85" s="286" t="s">
        <v>1653</v>
      </c>
      <c r="H85" s="286" t="s">
        <v>260</v>
      </c>
      <c r="I85" s="283">
        <v>837300</v>
      </c>
      <c r="J85" s="286" t="s">
        <v>1479</v>
      </c>
      <c r="K85" s="286" t="s">
        <v>355</v>
      </c>
      <c r="L85" s="286" t="s">
        <v>1639</v>
      </c>
      <c r="M85" s="286" t="s">
        <v>1829</v>
      </c>
      <c r="N85" s="286" t="s">
        <v>1830</v>
      </c>
      <c r="O85" s="286"/>
      <c r="P85" s="286" t="s">
        <v>959</v>
      </c>
      <c r="Q85" s="286" t="s">
        <v>1831</v>
      </c>
      <c r="R85" s="287">
        <v>577336025</v>
      </c>
      <c r="S85" s="286"/>
      <c r="T85" s="287">
        <v>736654616</v>
      </c>
      <c r="U85" s="286" t="s">
        <v>960</v>
      </c>
      <c r="V85" s="288">
        <v>585319</v>
      </c>
      <c r="W85" s="289">
        <v>269</v>
      </c>
      <c r="X85" s="290">
        <v>388.79289999999997</v>
      </c>
      <c r="Y85" s="291">
        <v>24</v>
      </c>
      <c r="Z85" s="290">
        <v>1.07</v>
      </c>
      <c r="AA85" s="292">
        <v>1.8469999999999999E-3</v>
      </c>
      <c r="AB85" s="291">
        <v>37</v>
      </c>
      <c r="AC85" s="293">
        <v>6.78E-4</v>
      </c>
    </row>
    <row r="86" spans="1:29" s="275" customFormat="1" ht="12.75" x14ac:dyDescent="0.2">
      <c r="A86" s="283">
        <v>226238</v>
      </c>
      <c r="B86" s="284" t="s">
        <v>1271</v>
      </c>
      <c r="C86" s="285" t="s">
        <v>260</v>
      </c>
      <c r="D86" s="285" t="s">
        <v>794</v>
      </c>
      <c r="E86" s="286" t="s">
        <v>1669</v>
      </c>
      <c r="F86" s="286" t="s">
        <v>260</v>
      </c>
      <c r="G86" s="286" t="s">
        <v>1653</v>
      </c>
      <c r="H86" s="286" t="s">
        <v>260</v>
      </c>
      <c r="I86" s="283">
        <v>226238</v>
      </c>
      <c r="J86" s="286" t="s">
        <v>1424</v>
      </c>
      <c r="K86" s="286" t="s">
        <v>359</v>
      </c>
      <c r="L86" s="286"/>
      <c r="M86" s="286" t="s">
        <v>1654</v>
      </c>
      <c r="N86" s="286" t="s">
        <v>1832</v>
      </c>
      <c r="O86" s="286"/>
      <c r="P86" s="286" t="s">
        <v>795</v>
      </c>
      <c r="Q86" s="286" t="s">
        <v>795</v>
      </c>
      <c r="R86" s="287">
        <v>577996075</v>
      </c>
      <c r="S86" s="286"/>
      <c r="T86" s="287">
        <v>733335148</v>
      </c>
      <c r="U86" s="286" t="s">
        <v>796</v>
      </c>
      <c r="V86" s="288">
        <v>585327</v>
      </c>
      <c r="W86" s="289">
        <v>276</v>
      </c>
      <c r="X86" s="290">
        <v>460.94510000000002</v>
      </c>
      <c r="Y86" s="291">
        <v>0</v>
      </c>
      <c r="Z86" s="290">
        <v>1.07</v>
      </c>
      <c r="AA86" s="292">
        <v>1.7459999999999999E-3</v>
      </c>
      <c r="AB86" s="291">
        <v>313</v>
      </c>
      <c r="AC86" s="293">
        <v>5.738E-3</v>
      </c>
    </row>
    <row r="87" spans="1:29" s="275" customFormat="1" ht="12.75" x14ac:dyDescent="0.2">
      <c r="A87" s="283">
        <v>46276076</v>
      </c>
      <c r="B87" s="284" t="s">
        <v>1271</v>
      </c>
      <c r="C87" s="285" t="s">
        <v>260</v>
      </c>
      <c r="D87" s="285" t="s">
        <v>854</v>
      </c>
      <c r="E87" s="286" t="s">
        <v>1669</v>
      </c>
      <c r="F87" s="286" t="s">
        <v>260</v>
      </c>
      <c r="G87" s="286" t="s">
        <v>1653</v>
      </c>
      <c r="H87" s="286" t="s">
        <v>260</v>
      </c>
      <c r="I87" s="283">
        <v>46276076</v>
      </c>
      <c r="J87" s="286" t="s">
        <v>1444</v>
      </c>
      <c r="K87" s="286" t="s">
        <v>359</v>
      </c>
      <c r="L87" s="286"/>
      <c r="M87" s="286" t="s">
        <v>1833</v>
      </c>
      <c r="N87" s="286" t="s">
        <v>1834</v>
      </c>
      <c r="O87" s="286"/>
      <c r="P87" s="286" t="s">
        <v>855</v>
      </c>
      <c r="Q87" s="286" t="s">
        <v>855</v>
      </c>
      <c r="R87" s="287">
        <v>577992006</v>
      </c>
      <c r="S87" s="286"/>
      <c r="T87" s="287">
        <v>732408795</v>
      </c>
      <c r="U87" s="286" t="s">
        <v>856</v>
      </c>
      <c r="V87" s="288">
        <v>587052</v>
      </c>
      <c r="W87" s="289">
        <v>239</v>
      </c>
      <c r="X87" s="290">
        <v>207.67580000000001</v>
      </c>
      <c r="Y87" s="291">
        <v>0</v>
      </c>
      <c r="Z87" s="290">
        <v>1.07</v>
      </c>
      <c r="AA87" s="292">
        <v>1.4350000000000001E-3</v>
      </c>
      <c r="AB87" s="291">
        <v>17</v>
      </c>
      <c r="AC87" s="293">
        <v>3.1199999999999999E-4</v>
      </c>
    </row>
    <row r="88" spans="1:29" s="275" customFormat="1" ht="12.75" x14ac:dyDescent="0.2">
      <c r="A88" s="283">
        <v>380865</v>
      </c>
      <c r="B88" s="284" t="s">
        <v>1271</v>
      </c>
      <c r="C88" s="285" t="s">
        <v>238</v>
      </c>
      <c r="D88" s="285" t="s">
        <v>905</v>
      </c>
      <c r="E88" s="286" t="s">
        <v>1648</v>
      </c>
      <c r="F88" s="286" t="s">
        <v>238</v>
      </c>
      <c r="G88" s="286" t="s">
        <v>1649</v>
      </c>
      <c r="H88" s="286" t="s">
        <v>238</v>
      </c>
      <c r="I88" s="283">
        <v>380865</v>
      </c>
      <c r="J88" s="286" t="s">
        <v>1461</v>
      </c>
      <c r="K88" s="286" t="s">
        <v>359</v>
      </c>
      <c r="L88" s="286"/>
      <c r="M88" s="286" t="s">
        <v>1700</v>
      </c>
      <c r="N88" s="286" t="s">
        <v>1835</v>
      </c>
      <c r="O88" s="286"/>
      <c r="P88" s="286" t="s">
        <v>906</v>
      </c>
      <c r="Q88" s="286" t="s">
        <v>906</v>
      </c>
      <c r="R88" s="287">
        <v>573360052</v>
      </c>
      <c r="S88" s="286"/>
      <c r="T88" s="287">
        <v>728423890</v>
      </c>
      <c r="U88" s="286" t="s">
        <v>907</v>
      </c>
      <c r="V88" s="288">
        <v>587354</v>
      </c>
      <c r="W88" s="289">
        <v>248</v>
      </c>
      <c r="X88" s="290">
        <v>136.429</v>
      </c>
      <c r="Y88" s="291">
        <v>17</v>
      </c>
      <c r="Z88" s="290">
        <v>1.07</v>
      </c>
      <c r="AA88" s="292">
        <v>1.5790000000000001E-3</v>
      </c>
      <c r="AB88" s="291">
        <v>14</v>
      </c>
      <c r="AC88" s="293">
        <v>2.5599999999999999E-4</v>
      </c>
    </row>
    <row r="89" spans="1:29" s="275" customFormat="1" ht="12.75" x14ac:dyDescent="0.2">
      <c r="A89" s="283">
        <v>303909</v>
      </c>
      <c r="B89" s="284" t="s">
        <v>1271</v>
      </c>
      <c r="C89" s="285" t="s">
        <v>785</v>
      </c>
      <c r="D89" s="285" t="s">
        <v>887</v>
      </c>
      <c r="E89" s="286" t="s">
        <v>1719</v>
      </c>
      <c r="F89" s="286" t="s">
        <v>785</v>
      </c>
      <c r="G89" s="286" t="s">
        <v>1684</v>
      </c>
      <c r="H89" s="286" t="s">
        <v>785</v>
      </c>
      <c r="I89" s="283">
        <v>303909</v>
      </c>
      <c r="J89" s="286" t="s">
        <v>1455</v>
      </c>
      <c r="K89" s="286" t="s">
        <v>355</v>
      </c>
      <c r="L89" s="286"/>
      <c r="M89" s="286" t="s">
        <v>1836</v>
      </c>
      <c r="N89" s="286" t="s">
        <v>1837</v>
      </c>
      <c r="O89" s="286"/>
      <c r="P89" s="286" t="s">
        <v>888</v>
      </c>
      <c r="Q89" s="286" t="s">
        <v>888</v>
      </c>
      <c r="R89" s="287">
        <v>571450421</v>
      </c>
      <c r="S89" s="286"/>
      <c r="T89" s="287">
        <v>734681624</v>
      </c>
      <c r="U89" s="286" t="s">
        <v>889</v>
      </c>
      <c r="V89" s="288">
        <v>542911</v>
      </c>
      <c r="W89" s="289">
        <v>2426</v>
      </c>
      <c r="X89" s="290">
        <v>4231.1103999999996</v>
      </c>
      <c r="Y89" s="291">
        <v>261</v>
      </c>
      <c r="Z89" s="290">
        <v>1.1523000000000001</v>
      </c>
      <c r="AA89" s="292">
        <v>1.7538000000000002E-2</v>
      </c>
      <c r="AB89" s="291">
        <v>546</v>
      </c>
      <c r="AC89" s="293">
        <v>1.0009000000000001E-2</v>
      </c>
    </row>
    <row r="90" spans="1:29" s="275" customFormat="1" ht="12.75" x14ac:dyDescent="0.2">
      <c r="A90" s="283">
        <v>284050</v>
      </c>
      <c r="B90" s="284" t="s">
        <v>1271</v>
      </c>
      <c r="C90" s="285" t="s">
        <v>260</v>
      </c>
      <c r="D90" s="285" t="s">
        <v>1100</v>
      </c>
      <c r="E90" s="286" t="s">
        <v>1669</v>
      </c>
      <c r="F90" s="286" t="s">
        <v>260</v>
      </c>
      <c r="G90" s="286" t="s">
        <v>1653</v>
      </c>
      <c r="H90" s="286" t="s">
        <v>260</v>
      </c>
      <c r="I90" s="283">
        <v>284050</v>
      </c>
      <c r="J90" s="286" t="s">
        <v>1527</v>
      </c>
      <c r="K90" s="286" t="s">
        <v>359</v>
      </c>
      <c r="L90" s="286"/>
      <c r="M90" s="286" t="s">
        <v>1658</v>
      </c>
      <c r="N90" s="286" t="s">
        <v>1838</v>
      </c>
      <c r="O90" s="286"/>
      <c r="P90" s="286" t="s">
        <v>1101</v>
      </c>
      <c r="Q90" s="286" t="s">
        <v>1101</v>
      </c>
      <c r="R90" s="287">
        <v>577467205</v>
      </c>
      <c r="S90" s="286"/>
      <c r="T90" s="287">
        <v>731440490</v>
      </c>
      <c r="U90" s="286" t="s">
        <v>1102</v>
      </c>
      <c r="V90" s="288">
        <v>585343</v>
      </c>
      <c r="W90" s="289">
        <v>936</v>
      </c>
      <c r="X90" s="290">
        <v>841.5127</v>
      </c>
      <c r="Y90" s="291">
        <v>217</v>
      </c>
      <c r="Z90" s="290">
        <v>1.07</v>
      </c>
      <c r="AA90" s="292">
        <v>7.2090000000000001E-3</v>
      </c>
      <c r="AB90" s="291">
        <v>154</v>
      </c>
      <c r="AC90" s="293">
        <v>2.823E-3</v>
      </c>
    </row>
    <row r="91" spans="1:29" s="275" customFormat="1" ht="12.75" x14ac:dyDescent="0.2">
      <c r="A91" s="283">
        <v>303917</v>
      </c>
      <c r="B91" s="284" t="s">
        <v>1271</v>
      </c>
      <c r="C91" s="285" t="s">
        <v>785</v>
      </c>
      <c r="D91" s="285" t="s">
        <v>719</v>
      </c>
      <c r="E91" s="286" t="s">
        <v>1719</v>
      </c>
      <c r="F91" s="286" t="s">
        <v>785</v>
      </c>
      <c r="G91" s="286" t="s">
        <v>1684</v>
      </c>
      <c r="H91" s="286" t="s">
        <v>785</v>
      </c>
      <c r="I91" s="283">
        <v>303917</v>
      </c>
      <c r="J91" s="286" t="s">
        <v>1399</v>
      </c>
      <c r="K91" s="286" t="s">
        <v>359</v>
      </c>
      <c r="L91" s="286" t="s">
        <v>1704</v>
      </c>
      <c r="M91" s="286" t="s">
        <v>1839</v>
      </c>
      <c r="N91" s="286" t="s">
        <v>1840</v>
      </c>
      <c r="O91" s="286" t="s">
        <v>1841</v>
      </c>
      <c r="P91" s="286" t="s">
        <v>720</v>
      </c>
      <c r="Q91" s="286" t="s">
        <v>1842</v>
      </c>
      <c r="R91" s="287">
        <v>571442315</v>
      </c>
      <c r="S91" s="286"/>
      <c r="T91" s="287">
        <v>724179455</v>
      </c>
      <c r="U91" s="286" t="s">
        <v>721</v>
      </c>
      <c r="V91" s="288">
        <v>542946</v>
      </c>
      <c r="W91" s="289">
        <v>1038</v>
      </c>
      <c r="X91" s="290">
        <v>1336.0528999999999</v>
      </c>
      <c r="Y91" s="291">
        <v>94</v>
      </c>
      <c r="Z91" s="290">
        <v>1.07</v>
      </c>
      <c r="AA91" s="292">
        <v>7.1170000000000001E-3</v>
      </c>
      <c r="AB91" s="291">
        <v>117</v>
      </c>
      <c r="AC91" s="293">
        <v>2.1450000000000002E-3</v>
      </c>
    </row>
    <row r="92" spans="1:29" s="275" customFormat="1" ht="12.75" x14ac:dyDescent="0.2">
      <c r="A92" s="283">
        <v>303925</v>
      </c>
      <c r="B92" s="284" t="s">
        <v>1271</v>
      </c>
      <c r="C92" s="285" t="s">
        <v>785</v>
      </c>
      <c r="D92" s="285" t="s">
        <v>595</v>
      </c>
      <c r="E92" s="286" t="s">
        <v>1683</v>
      </c>
      <c r="F92" s="286" t="s">
        <v>437</v>
      </c>
      <c r="G92" s="286" t="s">
        <v>1684</v>
      </c>
      <c r="H92" s="286" t="s">
        <v>785</v>
      </c>
      <c r="I92" s="283">
        <v>303925</v>
      </c>
      <c r="J92" s="286" t="s">
        <v>1357</v>
      </c>
      <c r="K92" s="286" t="s">
        <v>359</v>
      </c>
      <c r="L92" s="286" t="s">
        <v>1704</v>
      </c>
      <c r="M92" s="286" t="s">
        <v>1742</v>
      </c>
      <c r="N92" s="286" t="s">
        <v>1760</v>
      </c>
      <c r="O92" s="286"/>
      <c r="P92" s="286" t="s">
        <v>596</v>
      </c>
      <c r="Q92" s="286" t="s">
        <v>1843</v>
      </c>
      <c r="R92" s="287">
        <v>571665910</v>
      </c>
      <c r="S92" s="286"/>
      <c r="T92" s="287">
        <v>734536331</v>
      </c>
      <c r="U92" s="286" t="s">
        <v>597</v>
      </c>
      <c r="V92" s="288">
        <v>542989</v>
      </c>
      <c r="W92" s="289">
        <v>2655</v>
      </c>
      <c r="X92" s="290">
        <v>2783.857</v>
      </c>
      <c r="Y92" s="291">
        <v>381</v>
      </c>
      <c r="Z92" s="290">
        <v>1.1523000000000001</v>
      </c>
      <c r="AA92" s="292">
        <v>1.9216E-2</v>
      </c>
      <c r="AB92" s="291">
        <v>585</v>
      </c>
      <c r="AC92" s="293">
        <v>1.0723999999999999E-2</v>
      </c>
    </row>
    <row r="93" spans="1:29" s="275" customFormat="1" ht="12.75" x14ac:dyDescent="0.2">
      <c r="A93" s="283">
        <v>568589</v>
      </c>
      <c r="B93" s="284" t="s">
        <v>1271</v>
      </c>
      <c r="C93" s="285" t="s">
        <v>260</v>
      </c>
      <c r="D93" s="285" t="s">
        <v>866</v>
      </c>
      <c r="E93" s="286" t="s">
        <v>1669</v>
      </c>
      <c r="F93" s="286" t="s">
        <v>260</v>
      </c>
      <c r="G93" s="286" t="s">
        <v>1653</v>
      </c>
      <c r="H93" s="286" t="s">
        <v>260</v>
      </c>
      <c r="I93" s="283">
        <v>568589</v>
      </c>
      <c r="J93" s="286" t="s">
        <v>1448</v>
      </c>
      <c r="K93" s="286" t="s">
        <v>359</v>
      </c>
      <c r="L93" s="286"/>
      <c r="M93" s="286" t="s">
        <v>1814</v>
      </c>
      <c r="N93" s="286" t="s">
        <v>1844</v>
      </c>
      <c r="O93" s="286"/>
      <c r="P93" s="286" t="s">
        <v>867</v>
      </c>
      <c r="Q93" s="286" t="s">
        <v>867</v>
      </c>
      <c r="R93" s="287">
        <v>577996005</v>
      </c>
      <c r="S93" s="286"/>
      <c r="T93" s="287">
        <v>605515204</v>
      </c>
      <c r="U93" s="286" t="s">
        <v>868</v>
      </c>
      <c r="V93" s="288">
        <v>592251</v>
      </c>
      <c r="W93" s="289">
        <v>156</v>
      </c>
      <c r="X93" s="290">
        <v>384.04390000000001</v>
      </c>
      <c r="Y93" s="291">
        <v>0</v>
      </c>
      <c r="Z93" s="290">
        <v>1.07</v>
      </c>
      <c r="AA93" s="292">
        <v>1.0280000000000001E-3</v>
      </c>
      <c r="AB93" s="291">
        <v>38</v>
      </c>
      <c r="AC93" s="293">
        <v>6.9700000000000003E-4</v>
      </c>
    </row>
    <row r="94" spans="1:29" s="275" customFormat="1" ht="12.75" x14ac:dyDescent="0.2">
      <c r="A94" s="283">
        <v>303933</v>
      </c>
      <c r="B94" s="284" t="s">
        <v>1271</v>
      </c>
      <c r="C94" s="285" t="s">
        <v>785</v>
      </c>
      <c r="D94" s="285" t="s">
        <v>1042</v>
      </c>
      <c r="E94" s="286" t="s">
        <v>1683</v>
      </c>
      <c r="F94" s="286" t="s">
        <v>437</v>
      </c>
      <c r="G94" s="286" t="s">
        <v>1684</v>
      </c>
      <c r="H94" s="286" t="s">
        <v>785</v>
      </c>
      <c r="I94" s="283">
        <v>303933</v>
      </c>
      <c r="J94" s="286" t="s">
        <v>1507</v>
      </c>
      <c r="K94" s="286" t="s">
        <v>359</v>
      </c>
      <c r="L94" s="286"/>
      <c r="M94" s="286" t="s">
        <v>1845</v>
      </c>
      <c r="N94" s="286" t="s">
        <v>1846</v>
      </c>
      <c r="O94" s="286"/>
      <c r="P94" s="286" t="s">
        <v>1043</v>
      </c>
      <c r="Q94" s="286" t="s">
        <v>1043</v>
      </c>
      <c r="R94" s="287">
        <v>571613195</v>
      </c>
      <c r="S94" s="286"/>
      <c r="T94" s="287">
        <v>734670143</v>
      </c>
      <c r="U94" s="286" t="s">
        <v>1044</v>
      </c>
      <c r="V94" s="288">
        <v>542997</v>
      </c>
      <c r="W94" s="289">
        <v>467</v>
      </c>
      <c r="X94" s="290">
        <v>693.96730000000002</v>
      </c>
      <c r="Y94" s="291">
        <v>37</v>
      </c>
      <c r="Z94" s="290">
        <v>1.07</v>
      </c>
      <c r="AA94" s="292">
        <v>3.192E-3</v>
      </c>
      <c r="AB94" s="291">
        <v>24</v>
      </c>
      <c r="AC94" s="293">
        <v>4.4000000000000002E-4</v>
      </c>
    </row>
    <row r="95" spans="1:29" s="275" customFormat="1" ht="12.75" x14ac:dyDescent="0.2">
      <c r="A95" s="283">
        <v>291013</v>
      </c>
      <c r="B95" s="284" t="s">
        <v>1271</v>
      </c>
      <c r="C95" s="285" t="s">
        <v>695</v>
      </c>
      <c r="D95" s="285" t="s">
        <v>656</v>
      </c>
      <c r="E95" s="286" t="s">
        <v>1637</v>
      </c>
      <c r="F95" s="286" t="s">
        <v>695</v>
      </c>
      <c r="G95" s="286" t="s">
        <v>1638</v>
      </c>
      <c r="H95" s="286" t="s">
        <v>695</v>
      </c>
      <c r="I95" s="283">
        <v>291013</v>
      </c>
      <c r="J95" s="286" t="s">
        <v>1378</v>
      </c>
      <c r="K95" s="286" t="s">
        <v>359</v>
      </c>
      <c r="L95" s="286" t="s">
        <v>1704</v>
      </c>
      <c r="M95" s="286" t="s">
        <v>1658</v>
      </c>
      <c r="N95" s="286" t="s">
        <v>1847</v>
      </c>
      <c r="O95" s="286"/>
      <c r="P95" s="286" t="s">
        <v>657</v>
      </c>
      <c r="Q95" s="286" t="s">
        <v>1848</v>
      </c>
      <c r="R95" s="287">
        <v>572587121</v>
      </c>
      <c r="S95" s="286"/>
      <c r="T95" s="287">
        <v>724179317</v>
      </c>
      <c r="U95" s="286" t="s">
        <v>658</v>
      </c>
      <c r="V95" s="288">
        <v>592269</v>
      </c>
      <c r="W95" s="289">
        <v>1090</v>
      </c>
      <c r="X95" s="290">
        <v>927.3759</v>
      </c>
      <c r="Y95" s="291">
        <v>76</v>
      </c>
      <c r="Z95" s="290">
        <v>1.07</v>
      </c>
      <c r="AA95" s="292">
        <v>7.1279999999999998E-3</v>
      </c>
      <c r="AB95" s="291">
        <v>320</v>
      </c>
      <c r="AC95" s="293">
        <v>5.8659999999999997E-3</v>
      </c>
    </row>
    <row r="96" spans="1:29" s="275" customFormat="1" ht="12.75" x14ac:dyDescent="0.2">
      <c r="A96" s="283">
        <v>287326</v>
      </c>
      <c r="B96" s="284" t="s">
        <v>1271</v>
      </c>
      <c r="C96" s="285" t="s">
        <v>238</v>
      </c>
      <c r="D96" s="285" t="s">
        <v>1039</v>
      </c>
      <c r="E96" s="286" t="s">
        <v>1663</v>
      </c>
      <c r="F96" s="286" t="s">
        <v>1260</v>
      </c>
      <c r="G96" s="286" t="s">
        <v>1649</v>
      </c>
      <c r="H96" s="286" t="s">
        <v>238</v>
      </c>
      <c r="I96" s="283">
        <v>287326</v>
      </c>
      <c r="J96" s="286" t="s">
        <v>1506</v>
      </c>
      <c r="K96" s="286" t="s">
        <v>359</v>
      </c>
      <c r="L96" s="286"/>
      <c r="M96" s="286" t="s">
        <v>1849</v>
      </c>
      <c r="N96" s="286" t="s">
        <v>1850</v>
      </c>
      <c r="O96" s="286"/>
      <c r="P96" s="286" t="s">
        <v>1040</v>
      </c>
      <c r="Q96" s="286" t="s">
        <v>1040</v>
      </c>
      <c r="R96" s="287">
        <v>573391143</v>
      </c>
      <c r="S96" s="286"/>
      <c r="T96" s="287">
        <v>777928867</v>
      </c>
      <c r="U96" s="286" t="s">
        <v>1041</v>
      </c>
      <c r="V96" s="288">
        <v>588598</v>
      </c>
      <c r="W96" s="289">
        <v>277</v>
      </c>
      <c r="X96" s="290">
        <v>198.23249999999999</v>
      </c>
      <c r="Y96" s="291">
        <v>0</v>
      </c>
      <c r="Z96" s="290">
        <v>1.07</v>
      </c>
      <c r="AA96" s="292">
        <v>1.6490000000000001E-3</v>
      </c>
      <c r="AB96" s="291">
        <v>12</v>
      </c>
      <c r="AC96" s="293">
        <v>2.2000000000000001E-4</v>
      </c>
    </row>
    <row r="97" spans="1:29" s="275" customFormat="1" ht="12.75" x14ac:dyDescent="0.2">
      <c r="A97" s="283">
        <v>568597</v>
      </c>
      <c r="B97" s="284" t="s">
        <v>1271</v>
      </c>
      <c r="C97" s="285" t="s">
        <v>260</v>
      </c>
      <c r="D97" s="285" t="s">
        <v>881</v>
      </c>
      <c r="E97" s="286" t="s">
        <v>1652</v>
      </c>
      <c r="F97" s="286" t="s">
        <v>401</v>
      </c>
      <c r="G97" s="286" t="s">
        <v>1653</v>
      </c>
      <c r="H97" s="286" t="s">
        <v>260</v>
      </c>
      <c r="I97" s="283">
        <v>568597</v>
      </c>
      <c r="J97" s="286" t="s">
        <v>1453</v>
      </c>
      <c r="K97" s="286" t="s">
        <v>355</v>
      </c>
      <c r="L97" s="286"/>
      <c r="M97" s="286" t="s">
        <v>1851</v>
      </c>
      <c r="N97" s="286" t="s">
        <v>1852</v>
      </c>
      <c r="O97" s="286"/>
      <c r="P97" s="286" t="s">
        <v>882</v>
      </c>
      <c r="Q97" s="286" t="s">
        <v>882</v>
      </c>
      <c r="R97" s="287">
        <v>776815504</v>
      </c>
      <c r="S97" s="286"/>
      <c r="T97" s="287">
        <v>777967977</v>
      </c>
      <c r="U97" s="286" t="s">
        <v>883</v>
      </c>
      <c r="V97" s="288">
        <v>549436</v>
      </c>
      <c r="W97" s="289">
        <v>315</v>
      </c>
      <c r="X97" s="290">
        <v>762.42370000000005</v>
      </c>
      <c r="Y97" s="291">
        <v>24</v>
      </c>
      <c r="Z97" s="290">
        <v>1.07</v>
      </c>
      <c r="AA97" s="292">
        <v>2.2569999999999999E-3</v>
      </c>
      <c r="AB97" s="291">
        <v>37</v>
      </c>
      <c r="AC97" s="293">
        <v>6.78E-4</v>
      </c>
    </row>
    <row r="98" spans="1:29" s="275" customFormat="1" ht="12.75" x14ac:dyDescent="0.2">
      <c r="A98" s="283">
        <v>207438</v>
      </c>
      <c r="B98" s="284" t="s">
        <v>1271</v>
      </c>
      <c r="C98" s="285" t="s">
        <v>695</v>
      </c>
      <c r="D98" s="285" t="s">
        <v>890</v>
      </c>
      <c r="E98" s="286" t="s">
        <v>1643</v>
      </c>
      <c r="F98" s="286" t="s">
        <v>1145</v>
      </c>
      <c r="G98" s="286" t="s">
        <v>1638</v>
      </c>
      <c r="H98" s="286" t="s">
        <v>695</v>
      </c>
      <c r="I98" s="283">
        <v>207438</v>
      </c>
      <c r="J98" s="286" t="s">
        <v>1456</v>
      </c>
      <c r="K98" s="286" t="s">
        <v>355</v>
      </c>
      <c r="L98" s="286"/>
      <c r="M98" s="286" t="s">
        <v>1836</v>
      </c>
      <c r="N98" s="286" t="s">
        <v>1853</v>
      </c>
      <c r="O98" s="286"/>
      <c r="P98" s="286" t="s">
        <v>891</v>
      </c>
      <c r="Q98" s="286" t="s">
        <v>891</v>
      </c>
      <c r="R98" s="287">
        <v>572641140</v>
      </c>
      <c r="S98" s="286"/>
      <c r="T98" s="287">
        <v>736750288</v>
      </c>
      <c r="U98" s="286" t="s">
        <v>892</v>
      </c>
      <c r="V98" s="288">
        <v>592277</v>
      </c>
      <c r="W98" s="289">
        <v>551</v>
      </c>
      <c r="X98" s="290">
        <v>1639.3112000000001</v>
      </c>
      <c r="Y98" s="291">
        <v>44</v>
      </c>
      <c r="Z98" s="290">
        <v>1.07</v>
      </c>
      <c r="AA98" s="292">
        <v>4.0930000000000003E-3</v>
      </c>
      <c r="AB98" s="291">
        <v>89</v>
      </c>
      <c r="AC98" s="293">
        <v>1.632E-3</v>
      </c>
    </row>
    <row r="99" spans="1:29" s="275" customFormat="1" ht="12.75" x14ac:dyDescent="0.2">
      <c r="A99" s="283">
        <v>287334</v>
      </c>
      <c r="B99" s="284" t="s">
        <v>1271</v>
      </c>
      <c r="C99" s="285" t="s">
        <v>238</v>
      </c>
      <c r="D99" s="285" t="s">
        <v>529</v>
      </c>
      <c r="E99" s="286" t="s">
        <v>1648</v>
      </c>
      <c r="F99" s="286" t="s">
        <v>238</v>
      </c>
      <c r="G99" s="286" t="s">
        <v>1649</v>
      </c>
      <c r="H99" s="286" t="s">
        <v>238</v>
      </c>
      <c r="I99" s="283">
        <v>287334</v>
      </c>
      <c r="J99" s="286" t="s">
        <v>1335</v>
      </c>
      <c r="K99" s="286" t="s">
        <v>355</v>
      </c>
      <c r="L99" s="286" t="s">
        <v>1704</v>
      </c>
      <c r="M99" s="286" t="s">
        <v>1709</v>
      </c>
      <c r="N99" s="286" t="s">
        <v>1854</v>
      </c>
      <c r="O99" s="286" t="s">
        <v>1681</v>
      </c>
      <c r="P99" s="286" t="s">
        <v>530</v>
      </c>
      <c r="Q99" s="286" t="s">
        <v>1855</v>
      </c>
      <c r="R99" s="287">
        <v>573500999</v>
      </c>
      <c r="S99" s="286"/>
      <c r="T99" s="287">
        <v>601575328</v>
      </c>
      <c r="U99" s="286" t="s">
        <v>531</v>
      </c>
      <c r="V99" s="288">
        <v>588601</v>
      </c>
      <c r="W99" s="289">
        <v>2661</v>
      </c>
      <c r="X99" s="290">
        <v>4112.6448</v>
      </c>
      <c r="Y99" s="291">
        <v>282</v>
      </c>
      <c r="Z99" s="290">
        <v>1.1523000000000001</v>
      </c>
      <c r="AA99" s="292">
        <v>1.9071999999999999E-2</v>
      </c>
      <c r="AB99" s="291">
        <v>528</v>
      </c>
      <c r="AC99" s="293">
        <v>9.6790000000000001E-3</v>
      </c>
    </row>
    <row r="100" spans="1:29" s="275" customFormat="1" ht="12.75" x14ac:dyDescent="0.2">
      <c r="A100" s="283">
        <v>291030</v>
      </c>
      <c r="B100" s="284" t="s">
        <v>1271</v>
      </c>
      <c r="C100" s="285" t="s">
        <v>695</v>
      </c>
      <c r="D100" s="285" t="s">
        <v>815</v>
      </c>
      <c r="E100" s="286" t="s">
        <v>1643</v>
      </c>
      <c r="F100" s="286" t="s">
        <v>1145</v>
      </c>
      <c r="G100" s="286" t="s">
        <v>1638</v>
      </c>
      <c r="H100" s="286" t="s">
        <v>695</v>
      </c>
      <c r="I100" s="283">
        <v>291030</v>
      </c>
      <c r="J100" s="286" t="s">
        <v>1431</v>
      </c>
      <c r="K100" s="286" t="s">
        <v>359</v>
      </c>
      <c r="L100" s="286"/>
      <c r="M100" s="286" t="s">
        <v>1656</v>
      </c>
      <c r="N100" s="286" t="s">
        <v>1856</v>
      </c>
      <c r="O100" s="286"/>
      <c r="P100" s="286" t="s">
        <v>816</v>
      </c>
      <c r="Q100" s="286" t="s">
        <v>816</v>
      </c>
      <c r="R100" s="287">
        <v>572693281</v>
      </c>
      <c r="S100" s="286"/>
      <c r="T100" s="287">
        <v>607153054</v>
      </c>
      <c r="U100" s="286" t="s">
        <v>817</v>
      </c>
      <c r="V100" s="288">
        <v>592285</v>
      </c>
      <c r="W100" s="289">
        <v>921</v>
      </c>
      <c r="X100" s="290">
        <v>1275.3693000000001</v>
      </c>
      <c r="Y100" s="291">
        <v>68</v>
      </c>
      <c r="Z100" s="290">
        <v>1.07</v>
      </c>
      <c r="AA100" s="292">
        <v>6.2399999999999999E-3</v>
      </c>
      <c r="AB100" s="291">
        <v>134</v>
      </c>
      <c r="AC100" s="293">
        <v>2.457E-3</v>
      </c>
    </row>
    <row r="101" spans="1:29" s="275" customFormat="1" ht="12.75" x14ac:dyDescent="0.2">
      <c r="A101" s="283">
        <v>287253</v>
      </c>
      <c r="B101" s="284" t="s">
        <v>1271</v>
      </c>
      <c r="C101" s="285" t="s">
        <v>238</v>
      </c>
      <c r="D101" s="285" t="s">
        <v>752</v>
      </c>
      <c r="E101" s="286" t="s">
        <v>1648</v>
      </c>
      <c r="F101" s="286" t="s">
        <v>238</v>
      </c>
      <c r="G101" s="286" t="s">
        <v>1649</v>
      </c>
      <c r="H101" s="286" t="s">
        <v>238</v>
      </c>
      <c r="I101" s="283">
        <v>287253</v>
      </c>
      <c r="J101" s="286" t="s">
        <v>1410</v>
      </c>
      <c r="K101" s="286" t="s">
        <v>359</v>
      </c>
      <c r="L101" s="286"/>
      <c r="M101" s="286" t="s">
        <v>1746</v>
      </c>
      <c r="N101" s="286" t="s">
        <v>1857</v>
      </c>
      <c r="O101" s="286"/>
      <c r="P101" s="286" t="s">
        <v>753</v>
      </c>
      <c r="Q101" s="286" t="s">
        <v>753</v>
      </c>
      <c r="R101" s="287">
        <v>573367020</v>
      </c>
      <c r="S101" s="287">
        <v>573367020</v>
      </c>
      <c r="T101" s="287">
        <v>607870392</v>
      </c>
      <c r="U101" s="286" t="s">
        <v>754</v>
      </c>
      <c r="V101" s="288">
        <v>588521</v>
      </c>
      <c r="W101" s="289">
        <v>635</v>
      </c>
      <c r="X101" s="290">
        <v>1328.7836</v>
      </c>
      <c r="Y101" s="291">
        <v>51</v>
      </c>
      <c r="Z101" s="290">
        <v>1.07</v>
      </c>
      <c r="AA101" s="292">
        <v>4.5019999999999999E-3</v>
      </c>
      <c r="AB101" s="291">
        <v>106</v>
      </c>
      <c r="AC101" s="293">
        <v>1.9430000000000001E-3</v>
      </c>
    </row>
    <row r="102" spans="1:29" s="275" customFormat="1" ht="12.75" x14ac:dyDescent="0.2">
      <c r="A102" s="283">
        <v>291048</v>
      </c>
      <c r="B102" s="284" t="s">
        <v>1271</v>
      </c>
      <c r="C102" s="285" t="s">
        <v>695</v>
      </c>
      <c r="D102" s="285" t="s">
        <v>1089</v>
      </c>
      <c r="E102" s="286" t="s">
        <v>1637</v>
      </c>
      <c r="F102" s="286" t="s">
        <v>695</v>
      </c>
      <c r="G102" s="286" t="s">
        <v>1638</v>
      </c>
      <c r="H102" s="286" t="s">
        <v>695</v>
      </c>
      <c r="I102" s="283">
        <v>291048</v>
      </c>
      <c r="J102" s="286" t="s">
        <v>1523</v>
      </c>
      <c r="K102" s="286" t="s">
        <v>359</v>
      </c>
      <c r="L102" s="286"/>
      <c r="M102" s="286" t="s">
        <v>1751</v>
      </c>
      <c r="N102" s="286" t="s">
        <v>1858</v>
      </c>
      <c r="O102" s="286"/>
      <c r="P102" s="286" t="s">
        <v>1090</v>
      </c>
      <c r="Q102" s="286" t="s">
        <v>1090</v>
      </c>
      <c r="R102" s="287">
        <v>572541365</v>
      </c>
      <c r="S102" s="286"/>
      <c r="T102" s="287">
        <v>734609773</v>
      </c>
      <c r="U102" s="286" t="s">
        <v>1091</v>
      </c>
      <c r="V102" s="288">
        <v>592293</v>
      </c>
      <c r="W102" s="289">
        <v>908</v>
      </c>
      <c r="X102" s="290">
        <v>475.79629999999997</v>
      </c>
      <c r="Y102" s="291">
        <v>33</v>
      </c>
      <c r="Z102" s="290">
        <v>1.07</v>
      </c>
      <c r="AA102" s="292">
        <v>5.6049999999999997E-3</v>
      </c>
      <c r="AB102" s="291">
        <v>76</v>
      </c>
      <c r="AC102" s="293">
        <v>1.3929999999999999E-3</v>
      </c>
    </row>
    <row r="103" spans="1:29" s="275" customFormat="1" ht="12.75" x14ac:dyDescent="0.2">
      <c r="A103" s="283">
        <v>287342</v>
      </c>
      <c r="B103" s="284" t="s">
        <v>1271</v>
      </c>
      <c r="C103" s="285" t="s">
        <v>238</v>
      </c>
      <c r="D103" s="285" t="s">
        <v>788</v>
      </c>
      <c r="E103" s="286" t="s">
        <v>1678</v>
      </c>
      <c r="F103" s="286" t="s">
        <v>1006</v>
      </c>
      <c r="G103" s="286" t="s">
        <v>1649</v>
      </c>
      <c r="H103" s="286" t="s">
        <v>238</v>
      </c>
      <c r="I103" s="283">
        <v>287342</v>
      </c>
      <c r="J103" s="286" t="s">
        <v>1422</v>
      </c>
      <c r="K103" s="286" t="s">
        <v>355</v>
      </c>
      <c r="L103" s="286"/>
      <c r="M103" s="286" t="s">
        <v>1654</v>
      </c>
      <c r="N103" s="286" t="s">
        <v>1859</v>
      </c>
      <c r="O103" s="286"/>
      <c r="P103" s="286" t="s">
        <v>789</v>
      </c>
      <c r="Q103" s="286" t="s">
        <v>789</v>
      </c>
      <c r="R103" s="287">
        <v>573385129</v>
      </c>
      <c r="S103" s="286"/>
      <c r="T103" s="287">
        <v>724184620</v>
      </c>
      <c r="U103" s="286" t="s">
        <v>790</v>
      </c>
      <c r="V103" s="288">
        <v>588610</v>
      </c>
      <c r="W103" s="289">
        <v>1011</v>
      </c>
      <c r="X103" s="290">
        <v>1502.6549</v>
      </c>
      <c r="Y103" s="291">
        <v>222</v>
      </c>
      <c r="Z103" s="290">
        <v>1.07</v>
      </c>
      <c r="AA103" s="292">
        <v>7.9330000000000008E-3</v>
      </c>
      <c r="AB103" s="291">
        <v>86</v>
      </c>
      <c r="AC103" s="293">
        <v>1.5770000000000001E-3</v>
      </c>
    </row>
    <row r="104" spans="1:29" s="275" customFormat="1" ht="12.75" x14ac:dyDescent="0.2">
      <c r="A104" s="283">
        <v>542377</v>
      </c>
      <c r="B104" s="284" t="s">
        <v>1271</v>
      </c>
      <c r="C104" s="285" t="s">
        <v>695</v>
      </c>
      <c r="D104" s="285" t="s">
        <v>949</v>
      </c>
      <c r="E104" s="286" t="s">
        <v>1637</v>
      </c>
      <c r="F104" s="286" t="s">
        <v>695</v>
      </c>
      <c r="G104" s="286" t="s">
        <v>1638</v>
      </c>
      <c r="H104" s="286" t="s">
        <v>695</v>
      </c>
      <c r="I104" s="283">
        <v>542377</v>
      </c>
      <c r="J104" s="286" t="s">
        <v>1476</v>
      </c>
      <c r="K104" s="286" t="s">
        <v>359</v>
      </c>
      <c r="L104" s="286" t="s">
        <v>1639</v>
      </c>
      <c r="M104" s="286" t="s">
        <v>1692</v>
      </c>
      <c r="N104" s="286" t="s">
        <v>1860</v>
      </c>
      <c r="O104" s="286"/>
      <c r="P104" s="286" t="s">
        <v>950</v>
      </c>
      <c r="Q104" s="286" t="s">
        <v>1861</v>
      </c>
      <c r="R104" s="287">
        <v>572572720</v>
      </c>
      <c r="S104" s="286"/>
      <c r="T104" s="287">
        <v>774179009</v>
      </c>
      <c r="U104" s="286" t="s">
        <v>951</v>
      </c>
      <c r="V104" s="288">
        <v>592307</v>
      </c>
      <c r="W104" s="289">
        <v>423</v>
      </c>
      <c r="X104" s="290">
        <v>1014.9217</v>
      </c>
      <c r="Y104" s="291">
        <v>20</v>
      </c>
      <c r="Z104" s="290">
        <v>1.07</v>
      </c>
      <c r="AA104" s="292">
        <v>2.9459999999999998E-3</v>
      </c>
      <c r="AB104" s="291">
        <v>31</v>
      </c>
      <c r="AC104" s="293">
        <v>5.6800000000000004E-4</v>
      </c>
    </row>
    <row r="105" spans="1:29" s="275" customFormat="1" ht="12.75" x14ac:dyDescent="0.2">
      <c r="A105" s="283">
        <v>1265750</v>
      </c>
      <c r="B105" s="284" t="s">
        <v>1271</v>
      </c>
      <c r="C105" s="285" t="s">
        <v>785</v>
      </c>
      <c r="D105" s="285" t="s">
        <v>598</v>
      </c>
      <c r="E105" s="286" t="s">
        <v>1683</v>
      </c>
      <c r="F105" s="286" t="s">
        <v>437</v>
      </c>
      <c r="G105" s="286" t="s">
        <v>1684</v>
      </c>
      <c r="H105" s="286" t="s">
        <v>785</v>
      </c>
      <c r="I105" s="283">
        <v>1265750</v>
      </c>
      <c r="J105" s="286" t="s">
        <v>1358</v>
      </c>
      <c r="K105" s="286" t="s">
        <v>355</v>
      </c>
      <c r="L105" s="286" t="s">
        <v>1704</v>
      </c>
      <c r="M105" s="286" t="s">
        <v>1829</v>
      </c>
      <c r="N105" s="286" t="s">
        <v>1862</v>
      </c>
      <c r="O105" s="286"/>
      <c r="P105" s="286" t="s">
        <v>599</v>
      </c>
      <c r="Q105" s="286" t="s">
        <v>1863</v>
      </c>
      <c r="R105" s="287">
        <v>730517162</v>
      </c>
      <c r="S105" s="286"/>
      <c r="T105" s="287">
        <v>730517162</v>
      </c>
      <c r="U105" s="286" t="s">
        <v>600</v>
      </c>
      <c r="V105" s="288">
        <v>500062</v>
      </c>
      <c r="W105" s="289">
        <v>2024</v>
      </c>
      <c r="X105" s="290">
        <v>805.3492</v>
      </c>
      <c r="Y105" s="291">
        <v>140</v>
      </c>
      <c r="Z105" s="290">
        <v>1.1523000000000001</v>
      </c>
      <c r="AA105" s="292">
        <v>1.2892000000000001E-2</v>
      </c>
      <c r="AB105" s="291">
        <v>207</v>
      </c>
      <c r="AC105" s="293">
        <v>3.7950000000000002E-3</v>
      </c>
    </row>
    <row r="106" spans="1:29" s="275" customFormat="1" ht="12.75" x14ac:dyDescent="0.2">
      <c r="A106" s="283">
        <v>287351</v>
      </c>
      <c r="B106" s="284" t="s">
        <v>1271</v>
      </c>
      <c r="C106" s="285" t="s">
        <v>238</v>
      </c>
      <c r="D106" s="285" t="s">
        <v>238</v>
      </c>
      <c r="E106" s="286" t="s">
        <v>1648</v>
      </c>
      <c r="F106" s="286" t="s">
        <v>238</v>
      </c>
      <c r="G106" s="286" t="s">
        <v>1649</v>
      </c>
      <c r="H106" s="286" t="s">
        <v>238</v>
      </c>
      <c r="I106" s="283">
        <v>287351</v>
      </c>
      <c r="J106" s="286" t="s">
        <v>1498</v>
      </c>
      <c r="K106" s="286" t="s">
        <v>359</v>
      </c>
      <c r="L106" s="286" t="s">
        <v>1639</v>
      </c>
      <c r="M106" s="286" t="s">
        <v>1741</v>
      </c>
      <c r="N106" s="286" t="s">
        <v>1864</v>
      </c>
      <c r="O106" s="286"/>
      <c r="P106" s="286" t="s">
        <v>1015</v>
      </c>
      <c r="Q106" s="286" t="s">
        <v>1865</v>
      </c>
      <c r="R106" s="287">
        <v>573321111</v>
      </c>
      <c r="S106" s="286"/>
      <c r="T106" s="287">
        <v>607004459</v>
      </c>
      <c r="U106" s="286" t="s">
        <v>1016</v>
      </c>
      <c r="V106" s="288">
        <v>588296</v>
      </c>
      <c r="W106" s="289">
        <v>27838</v>
      </c>
      <c r="X106" s="290">
        <v>5097.5029000000004</v>
      </c>
      <c r="Y106" s="291">
        <v>3845</v>
      </c>
      <c r="Z106" s="290">
        <v>1.1523000000000001</v>
      </c>
      <c r="AA106" s="292">
        <v>0.19811400000000001</v>
      </c>
      <c r="AB106" s="291">
        <v>19367</v>
      </c>
      <c r="AC106" s="293">
        <v>0.355041</v>
      </c>
    </row>
    <row r="107" spans="1:29" s="275" customFormat="1" ht="12.75" x14ac:dyDescent="0.2">
      <c r="A107" s="283">
        <v>46276041</v>
      </c>
      <c r="B107" s="284" t="s">
        <v>1271</v>
      </c>
      <c r="C107" s="285" t="s">
        <v>260</v>
      </c>
      <c r="D107" s="285" t="s">
        <v>1133</v>
      </c>
      <c r="E107" s="286" t="s">
        <v>1690</v>
      </c>
      <c r="F107" s="286" t="s">
        <v>806</v>
      </c>
      <c r="G107" s="286" t="s">
        <v>1653</v>
      </c>
      <c r="H107" s="286" t="s">
        <v>260</v>
      </c>
      <c r="I107" s="283">
        <v>46276041</v>
      </c>
      <c r="J107" s="286" t="s">
        <v>1538</v>
      </c>
      <c r="K107" s="286" t="s">
        <v>355</v>
      </c>
      <c r="L107" s="286"/>
      <c r="M107" s="286" t="s">
        <v>1658</v>
      </c>
      <c r="N107" s="286" t="s">
        <v>1866</v>
      </c>
      <c r="O107" s="286"/>
      <c r="P107" s="286" t="s">
        <v>1134</v>
      </c>
      <c r="Q107" s="286" t="s">
        <v>1134</v>
      </c>
      <c r="R107" s="287">
        <v>577320449</v>
      </c>
      <c r="S107" s="286"/>
      <c r="T107" s="287">
        <v>724895044</v>
      </c>
      <c r="U107" s="286" t="s">
        <v>1135</v>
      </c>
      <c r="V107" s="288">
        <v>586960</v>
      </c>
      <c r="W107" s="289">
        <v>185</v>
      </c>
      <c r="X107" s="290">
        <v>385.14690000000002</v>
      </c>
      <c r="Y107" s="291">
        <v>0</v>
      </c>
      <c r="Z107" s="290">
        <v>1.07</v>
      </c>
      <c r="AA107" s="292">
        <v>1.1950000000000001E-3</v>
      </c>
      <c r="AB107" s="291">
        <v>18</v>
      </c>
      <c r="AC107" s="293">
        <v>3.3E-4</v>
      </c>
    </row>
    <row r="108" spans="1:29" s="275" customFormat="1" ht="12.75" x14ac:dyDescent="0.2">
      <c r="A108" s="283">
        <v>291072</v>
      </c>
      <c r="B108" s="284" t="s">
        <v>1271</v>
      </c>
      <c r="C108" s="285" t="s">
        <v>695</v>
      </c>
      <c r="D108" s="285" t="s">
        <v>1154</v>
      </c>
      <c r="E108" s="286" t="s">
        <v>1637</v>
      </c>
      <c r="F108" s="286" t="s">
        <v>695</v>
      </c>
      <c r="G108" s="286" t="s">
        <v>1638</v>
      </c>
      <c r="H108" s="286" t="s">
        <v>695</v>
      </c>
      <c r="I108" s="283">
        <v>291072</v>
      </c>
      <c r="J108" s="286" t="s">
        <v>1545</v>
      </c>
      <c r="K108" s="286" t="s">
        <v>355</v>
      </c>
      <c r="L108" s="286"/>
      <c r="M108" s="286" t="s">
        <v>1867</v>
      </c>
      <c r="N108" s="286" t="s">
        <v>1868</v>
      </c>
      <c r="O108" s="286"/>
      <c r="P108" s="286" t="s">
        <v>1155</v>
      </c>
      <c r="Q108" s="286" t="s">
        <v>1155</v>
      </c>
      <c r="R108" s="287">
        <v>572585075</v>
      </c>
      <c r="S108" s="286"/>
      <c r="T108" s="287">
        <v>602880464</v>
      </c>
      <c r="U108" s="286" t="s">
        <v>1156</v>
      </c>
      <c r="V108" s="288">
        <v>592323</v>
      </c>
      <c r="W108" s="289">
        <v>973</v>
      </c>
      <c r="X108" s="290">
        <v>775.1635</v>
      </c>
      <c r="Y108" s="291">
        <v>63</v>
      </c>
      <c r="Z108" s="290">
        <v>1.07</v>
      </c>
      <c r="AA108" s="292">
        <v>6.306E-3</v>
      </c>
      <c r="AB108" s="291">
        <v>127</v>
      </c>
      <c r="AC108" s="293">
        <v>2.3280000000000002E-3</v>
      </c>
    </row>
    <row r="109" spans="1:29" s="275" customFormat="1" ht="12.75" x14ac:dyDescent="0.2">
      <c r="A109" s="283">
        <v>544582</v>
      </c>
      <c r="B109" s="284" t="s">
        <v>1271</v>
      </c>
      <c r="C109" s="285" t="s">
        <v>238</v>
      </c>
      <c r="D109" s="285" t="s">
        <v>689</v>
      </c>
      <c r="E109" s="286" t="s">
        <v>1648</v>
      </c>
      <c r="F109" s="286" t="s">
        <v>238</v>
      </c>
      <c r="G109" s="286" t="s">
        <v>1649</v>
      </c>
      <c r="H109" s="286" t="s">
        <v>238</v>
      </c>
      <c r="I109" s="283">
        <v>544582</v>
      </c>
      <c r="J109" s="286" t="s">
        <v>1389</v>
      </c>
      <c r="K109" s="286" t="s">
        <v>359</v>
      </c>
      <c r="L109" s="286" t="s">
        <v>1704</v>
      </c>
      <c r="M109" s="286" t="s">
        <v>1723</v>
      </c>
      <c r="N109" s="286" t="s">
        <v>1869</v>
      </c>
      <c r="O109" s="286" t="s">
        <v>1870</v>
      </c>
      <c r="P109" s="286" t="s">
        <v>690</v>
      </c>
      <c r="Q109" s="286" t="s">
        <v>1871</v>
      </c>
      <c r="R109" s="287">
        <v>573374081</v>
      </c>
      <c r="S109" s="286"/>
      <c r="T109" s="287">
        <v>732457941</v>
      </c>
      <c r="U109" s="286" t="s">
        <v>691</v>
      </c>
      <c r="V109" s="288">
        <v>588628</v>
      </c>
      <c r="W109" s="289">
        <v>86</v>
      </c>
      <c r="X109" s="290">
        <v>711.84630000000004</v>
      </c>
      <c r="Y109" s="291">
        <v>0</v>
      </c>
      <c r="Z109" s="290">
        <v>1.07</v>
      </c>
      <c r="AA109" s="292">
        <v>7.5500000000000003E-4</v>
      </c>
      <c r="AB109" s="291">
        <v>13</v>
      </c>
      <c r="AC109" s="293">
        <v>2.3800000000000001E-4</v>
      </c>
    </row>
    <row r="110" spans="1:29" s="275" customFormat="1" ht="12.75" x14ac:dyDescent="0.2">
      <c r="A110" s="283">
        <v>635812</v>
      </c>
      <c r="B110" s="284" t="s">
        <v>1271</v>
      </c>
      <c r="C110" s="285" t="s">
        <v>695</v>
      </c>
      <c r="D110" s="285" t="s">
        <v>577</v>
      </c>
      <c r="E110" s="286" t="s">
        <v>1637</v>
      </c>
      <c r="F110" s="286" t="s">
        <v>695</v>
      </c>
      <c r="G110" s="286" t="s">
        <v>1638</v>
      </c>
      <c r="H110" s="286" t="s">
        <v>695</v>
      </c>
      <c r="I110" s="283">
        <v>635812</v>
      </c>
      <c r="J110" s="286" t="s">
        <v>1351</v>
      </c>
      <c r="K110" s="286" t="s">
        <v>359</v>
      </c>
      <c r="L110" s="286" t="s">
        <v>1704</v>
      </c>
      <c r="M110" s="286" t="s">
        <v>1656</v>
      </c>
      <c r="N110" s="286" t="s">
        <v>1872</v>
      </c>
      <c r="O110" s="286"/>
      <c r="P110" s="286" t="s">
        <v>578</v>
      </c>
      <c r="Q110" s="286" t="s">
        <v>1873</v>
      </c>
      <c r="R110" s="287">
        <v>571640252</v>
      </c>
      <c r="S110" s="286"/>
      <c r="T110" s="287">
        <v>777555060</v>
      </c>
      <c r="U110" s="286" t="s">
        <v>579</v>
      </c>
      <c r="V110" s="288">
        <v>550744</v>
      </c>
      <c r="W110" s="289">
        <v>5452</v>
      </c>
      <c r="X110" s="290">
        <v>2854.9468999999999</v>
      </c>
      <c r="Y110" s="291">
        <v>754</v>
      </c>
      <c r="Z110" s="290">
        <v>1.1523000000000001</v>
      </c>
      <c r="AA110" s="292">
        <v>3.8929999999999999E-2</v>
      </c>
      <c r="AB110" s="291">
        <v>4504</v>
      </c>
      <c r="AC110" s="293">
        <v>8.2568000000000003E-2</v>
      </c>
    </row>
    <row r="111" spans="1:29" s="275" customFormat="1" ht="12.75" x14ac:dyDescent="0.2">
      <c r="A111" s="283">
        <v>567892</v>
      </c>
      <c r="B111" s="284" t="s">
        <v>1271</v>
      </c>
      <c r="C111" s="285" t="s">
        <v>785</v>
      </c>
      <c r="D111" s="285" t="s">
        <v>577</v>
      </c>
      <c r="E111" s="286" t="s">
        <v>1683</v>
      </c>
      <c r="F111" s="286" t="s">
        <v>437</v>
      </c>
      <c r="G111" s="286" t="s">
        <v>1684</v>
      </c>
      <c r="H111" s="286" t="s">
        <v>785</v>
      </c>
      <c r="I111" s="283">
        <v>567892</v>
      </c>
      <c r="J111" s="286" t="s">
        <v>1376</v>
      </c>
      <c r="K111" s="286" t="s">
        <v>359</v>
      </c>
      <c r="L111" s="286" t="s">
        <v>1704</v>
      </c>
      <c r="M111" s="286" t="s">
        <v>1751</v>
      </c>
      <c r="N111" s="286" t="s">
        <v>1874</v>
      </c>
      <c r="O111" s="286"/>
      <c r="P111" s="286" t="s">
        <v>651</v>
      </c>
      <c r="Q111" s="286" t="s">
        <v>1875</v>
      </c>
      <c r="R111" s="287">
        <v>572432720</v>
      </c>
      <c r="S111" s="287">
        <v>572432723</v>
      </c>
      <c r="T111" s="287">
        <v>725486665</v>
      </c>
      <c r="U111" s="286" t="s">
        <v>652</v>
      </c>
      <c r="V111" s="288">
        <v>543021</v>
      </c>
      <c r="W111" s="289">
        <v>647</v>
      </c>
      <c r="X111" s="290">
        <v>817.68259999999998</v>
      </c>
      <c r="Y111" s="291">
        <v>55</v>
      </c>
      <c r="Z111" s="290">
        <v>1.07</v>
      </c>
      <c r="AA111" s="292">
        <v>4.3990000000000001E-3</v>
      </c>
      <c r="AB111" s="291">
        <v>69</v>
      </c>
      <c r="AC111" s="293">
        <v>1.2650000000000001E-3</v>
      </c>
    </row>
    <row r="112" spans="1:29" s="275" customFormat="1" ht="12.75" x14ac:dyDescent="0.2">
      <c r="A112" s="283">
        <v>287377</v>
      </c>
      <c r="B112" s="284" t="s">
        <v>1271</v>
      </c>
      <c r="C112" s="285" t="s">
        <v>238</v>
      </c>
      <c r="D112" s="285" t="s">
        <v>961</v>
      </c>
      <c r="E112" s="286" t="s">
        <v>1678</v>
      </c>
      <c r="F112" s="286" t="s">
        <v>1006</v>
      </c>
      <c r="G112" s="286" t="s">
        <v>1649</v>
      </c>
      <c r="H112" s="286" t="s">
        <v>238</v>
      </c>
      <c r="I112" s="283">
        <v>287377</v>
      </c>
      <c r="J112" s="286" t="s">
        <v>1480</v>
      </c>
      <c r="K112" s="286" t="s">
        <v>355</v>
      </c>
      <c r="L112" s="286" t="s">
        <v>1639</v>
      </c>
      <c r="M112" s="286" t="s">
        <v>1825</v>
      </c>
      <c r="N112" s="286" t="s">
        <v>1876</v>
      </c>
      <c r="O112" s="286"/>
      <c r="P112" s="286" t="s">
        <v>962</v>
      </c>
      <c r="Q112" s="286" t="s">
        <v>1877</v>
      </c>
      <c r="R112" s="287">
        <v>573350711</v>
      </c>
      <c r="S112" s="286"/>
      <c r="T112" s="287">
        <v>602569764</v>
      </c>
      <c r="U112" s="286" t="s">
        <v>963</v>
      </c>
      <c r="V112" s="288">
        <v>588636</v>
      </c>
      <c r="W112" s="289">
        <v>264</v>
      </c>
      <c r="X112" s="290">
        <v>550.38419999999996</v>
      </c>
      <c r="Y112" s="291">
        <v>0</v>
      </c>
      <c r="Z112" s="290">
        <v>1.07</v>
      </c>
      <c r="AA112" s="292">
        <v>1.712E-3</v>
      </c>
      <c r="AB112" s="291">
        <v>62</v>
      </c>
      <c r="AC112" s="293">
        <v>1.137E-3</v>
      </c>
    </row>
    <row r="113" spans="1:29" s="275" customFormat="1" ht="12.75" x14ac:dyDescent="0.2">
      <c r="A113" s="283">
        <v>287385</v>
      </c>
      <c r="B113" s="284" t="s">
        <v>1271</v>
      </c>
      <c r="C113" s="285" t="s">
        <v>238</v>
      </c>
      <c r="D113" s="285" t="s">
        <v>517</v>
      </c>
      <c r="E113" s="286" t="s">
        <v>1648</v>
      </c>
      <c r="F113" s="286" t="s">
        <v>238</v>
      </c>
      <c r="G113" s="286" t="s">
        <v>1649</v>
      </c>
      <c r="H113" s="286" t="s">
        <v>238</v>
      </c>
      <c r="I113" s="283">
        <v>287385</v>
      </c>
      <c r="J113" s="286" t="s">
        <v>1331</v>
      </c>
      <c r="K113" s="286" t="s">
        <v>359</v>
      </c>
      <c r="L113" s="286" t="s">
        <v>1704</v>
      </c>
      <c r="M113" s="286" t="s">
        <v>1878</v>
      </c>
      <c r="N113" s="286" t="s">
        <v>1879</v>
      </c>
      <c r="O113" s="286"/>
      <c r="P113" s="286" t="s">
        <v>518</v>
      </c>
      <c r="Q113" s="286" t="s">
        <v>1880</v>
      </c>
      <c r="R113" s="287">
        <v>573358041</v>
      </c>
      <c r="S113" s="286"/>
      <c r="T113" s="287">
        <v>724189504</v>
      </c>
      <c r="U113" s="286" t="s">
        <v>519</v>
      </c>
      <c r="V113" s="288">
        <v>588644</v>
      </c>
      <c r="W113" s="289">
        <v>2180</v>
      </c>
      <c r="X113" s="290">
        <v>1105.2017000000001</v>
      </c>
      <c r="Y113" s="291">
        <v>313</v>
      </c>
      <c r="Z113" s="290">
        <v>1.1523000000000001</v>
      </c>
      <c r="AA113" s="292">
        <v>1.5183E-2</v>
      </c>
      <c r="AB113" s="291">
        <v>398</v>
      </c>
      <c r="AC113" s="293">
        <v>7.2960000000000004E-3</v>
      </c>
    </row>
    <row r="114" spans="1:29" s="275" customFormat="1" ht="12.75" x14ac:dyDescent="0.2">
      <c r="A114" s="283">
        <v>287393</v>
      </c>
      <c r="B114" s="284" t="s">
        <v>1271</v>
      </c>
      <c r="C114" s="285" t="s">
        <v>238</v>
      </c>
      <c r="D114" s="285" t="s">
        <v>680</v>
      </c>
      <c r="E114" s="286" t="s">
        <v>1648</v>
      </c>
      <c r="F114" s="286" t="s">
        <v>238</v>
      </c>
      <c r="G114" s="286" t="s">
        <v>1649</v>
      </c>
      <c r="H114" s="286" t="s">
        <v>238</v>
      </c>
      <c r="I114" s="283">
        <v>287393</v>
      </c>
      <c r="J114" s="286" t="s">
        <v>1386</v>
      </c>
      <c r="K114" s="286" t="s">
        <v>359</v>
      </c>
      <c r="L114" s="286" t="s">
        <v>1704</v>
      </c>
      <c r="M114" s="286" t="s">
        <v>1881</v>
      </c>
      <c r="N114" s="286" t="s">
        <v>1806</v>
      </c>
      <c r="O114" s="286"/>
      <c r="P114" s="286" t="s">
        <v>681</v>
      </c>
      <c r="Q114" s="286" t="s">
        <v>1882</v>
      </c>
      <c r="R114" s="287">
        <v>573355291</v>
      </c>
      <c r="S114" s="286"/>
      <c r="T114" s="287">
        <v>724187082</v>
      </c>
      <c r="U114" s="286" t="s">
        <v>682</v>
      </c>
      <c r="V114" s="288">
        <v>588652</v>
      </c>
      <c r="W114" s="289">
        <v>499</v>
      </c>
      <c r="X114" s="290">
        <v>675.94619999999998</v>
      </c>
      <c r="Y114" s="291">
        <v>24</v>
      </c>
      <c r="Z114" s="290">
        <v>1.07</v>
      </c>
      <c r="AA114" s="292">
        <v>3.277E-3</v>
      </c>
      <c r="AB114" s="291">
        <v>58</v>
      </c>
      <c r="AC114" s="293">
        <v>1.0629999999999999E-3</v>
      </c>
    </row>
    <row r="115" spans="1:29" s="275" customFormat="1" ht="12.75" x14ac:dyDescent="0.2">
      <c r="A115" s="283">
        <v>303968</v>
      </c>
      <c r="B115" s="284" t="s">
        <v>1271</v>
      </c>
      <c r="C115" s="285" t="s">
        <v>785</v>
      </c>
      <c r="D115" s="285" t="s">
        <v>1074</v>
      </c>
      <c r="E115" s="286" t="s">
        <v>1719</v>
      </c>
      <c r="F115" s="286" t="s">
        <v>785</v>
      </c>
      <c r="G115" s="286" t="s">
        <v>1684</v>
      </c>
      <c r="H115" s="286" t="s">
        <v>785</v>
      </c>
      <c r="I115" s="283">
        <v>303968</v>
      </c>
      <c r="J115" s="286" t="s">
        <v>1518</v>
      </c>
      <c r="K115" s="286" t="s">
        <v>359</v>
      </c>
      <c r="L115" s="286"/>
      <c r="M115" s="286" t="s">
        <v>1793</v>
      </c>
      <c r="N115" s="286" t="s">
        <v>1883</v>
      </c>
      <c r="O115" s="286"/>
      <c r="P115" s="286" t="s">
        <v>1075</v>
      </c>
      <c r="Q115" s="286" t="s">
        <v>1075</v>
      </c>
      <c r="R115" s="287">
        <v>571447481</v>
      </c>
      <c r="S115" s="286"/>
      <c r="T115" s="287">
        <v>603197708</v>
      </c>
      <c r="U115" s="286" t="s">
        <v>1076</v>
      </c>
      <c r="V115" s="288">
        <v>543098</v>
      </c>
      <c r="W115" s="289">
        <v>853</v>
      </c>
      <c r="X115" s="290">
        <v>1533.2106000000001</v>
      </c>
      <c r="Y115" s="291">
        <v>85</v>
      </c>
      <c r="Z115" s="290">
        <v>1.07</v>
      </c>
      <c r="AA115" s="292">
        <v>6.071E-3</v>
      </c>
      <c r="AB115" s="291">
        <v>444</v>
      </c>
      <c r="AC115" s="293">
        <v>8.1399999999999997E-3</v>
      </c>
    </row>
    <row r="116" spans="1:29" s="275" customFormat="1" ht="12.75" x14ac:dyDescent="0.2">
      <c r="A116" s="283">
        <v>287407</v>
      </c>
      <c r="B116" s="284" t="s">
        <v>1271</v>
      </c>
      <c r="C116" s="285" t="s">
        <v>238</v>
      </c>
      <c r="D116" s="285" t="s">
        <v>665</v>
      </c>
      <c r="E116" s="286" t="s">
        <v>1678</v>
      </c>
      <c r="F116" s="286" t="s">
        <v>1006</v>
      </c>
      <c r="G116" s="286" t="s">
        <v>1649</v>
      </c>
      <c r="H116" s="286" t="s">
        <v>238</v>
      </c>
      <c r="I116" s="283">
        <v>287407</v>
      </c>
      <c r="J116" s="286" t="s">
        <v>1381</v>
      </c>
      <c r="K116" s="286" t="s">
        <v>359</v>
      </c>
      <c r="L116" s="286" t="s">
        <v>1704</v>
      </c>
      <c r="M116" s="286" t="s">
        <v>1658</v>
      </c>
      <c r="N116" s="286" t="s">
        <v>1884</v>
      </c>
      <c r="O116" s="286"/>
      <c r="P116" s="286" t="s">
        <v>666</v>
      </c>
      <c r="Q116" s="286" t="s">
        <v>1885</v>
      </c>
      <c r="R116" s="287">
        <v>573388623</v>
      </c>
      <c r="S116" s="286"/>
      <c r="T116" s="287">
        <v>724187078</v>
      </c>
      <c r="U116" s="286" t="s">
        <v>667</v>
      </c>
      <c r="V116" s="288">
        <v>588661</v>
      </c>
      <c r="W116" s="289">
        <v>435</v>
      </c>
      <c r="X116" s="290">
        <v>492.88060000000002</v>
      </c>
      <c r="Y116" s="291">
        <v>24</v>
      </c>
      <c r="Z116" s="290">
        <v>1.07</v>
      </c>
      <c r="AA116" s="292">
        <v>2.8389999999999999E-3</v>
      </c>
      <c r="AB116" s="291">
        <v>98</v>
      </c>
      <c r="AC116" s="293">
        <v>1.797E-3</v>
      </c>
    </row>
    <row r="117" spans="1:29" s="275" customFormat="1" ht="12.75" x14ac:dyDescent="0.2">
      <c r="A117" s="283">
        <v>303984</v>
      </c>
      <c r="B117" s="284" t="s">
        <v>1271</v>
      </c>
      <c r="C117" s="285" t="s">
        <v>785</v>
      </c>
      <c r="D117" s="285" t="s">
        <v>571</v>
      </c>
      <c r="E117" s="286" t="s">
        <v>1719</v>
      </c>
      <c r="F117" s="286" t="s">
        <v>785</v>
      </c>
      <c r="G117" s="286" t="s">
        <v>1684</v>
      </c>
      <c r="H117" s="286" t="s">
        <v>785</v>
      </c>
      <c r="I117" s="283">
        <v>303984</v>
      </c>
      <c r="J117" s="286" t="s">
        <v>1349</v>
      </c>
      <c r="K117" s="286" t="s">
        <v>359</v>
      </c>
      <c r="L117" s="286" t="s">
        <v>1704</v>
      </c>
      <c r="M117" s="286" t="s">
        <v>1654</v>
      </c>
      <c r="N117" s="286" t="s">
        <v>1886</v>
      </c>
      <c r="O117" s="286"/>
      <c r="P117" s="286" t="s">
        <v>572</v>
      </c>
      <c r="Q117" s="286" t="s">
        <v>1887</v>
      </c>
      <c r="R117" s="287">
        <v>571446330</v>
      </c>
      <c r="S117" s="287">
        <v>571448988</v>
      </c>
      <c r="T117" s="287">
        <v>736614610</v>
      </c>
      <c r="U117" s="286" t="s">
        <v>573</v>
      </c>
      <c r="V117" s="288">
        <v>544264</v>
      </c>
      <c r="W117" s="289">
        <v>635</v>
      </c>
      <c r="X117" s="290">
        <v>985.70489999999995</v>
      </c>
      <c r="Y117" s="291">
        <v>73</v>
      </c>
      <c r="Z117" s="290">
        <v>1.07</v>
      </c>
      <c r="AA117" s="292">
        <v>4.5230000000000001E-3</v>
      </c>
      <c r="AB117" s="291">
        <v>298</v>
      </c>
      <c r="AC117" s="293">
        <v>5.463E-3</v>
      </c>
    </row>
    <row r="118" spans="1:29" s="275" customFormat="1" ht="12.75" x14ac:dyDescent="0.2">
      <c r="A118" s="283">
        <v>303992</v>
      </c>
      <c r="B118" s="284" t="s">
        <v>1271</v>
      </c>
      <c r="C118" s="285" t="s">
        <v>785</v>
      </c>
      <c r="D118" s="285" t="s">
        <v>508</v>
      </c>
      <c r="E118" s="286" t="s">
        <v>1683</v>
      </c>
      <c r="F118" s="286" t="s">
        <v>437</v>
      </c>
      <c r="G118" s="286" t="s">
        <v>1684</v>
      </c>
      <c r="H118" s="286" t="s">
        <v>785</v>
      </c>
      <c r="I118" s="283">
        <v>303992</v>
      </c>
      <c r="J118" s="286" t="s">
        <v>1328</v>
      </c>
      <c r="K118" s="286" t="s">
        <v>359</v>
      </c>
      <c r="L118" s="286" t="s">
        <v>1816</v>
      </c>
      <c r="M118" s="286" t="s">
        <v>1790</v>
      </c>
      <c r="N118" s="286" t="s">
        <v>1888</v>
      </c>
      <c r="O118" s="286"/>
      <c r="P118" s="286" t="s">
        <v>509</v>
      </c>
      <c r="Q118" s="286" t="s">
        <v>1889</v>
      </c>
      <c r="R118" s="287">
        <v>571635011</v>
      </c>
      <c r="S118" s="286"/>
      <c r="T118" s="287">
        <v>775989871</v>
      </c>
      <c r="U118" s="286" t="s">
        <v>510</v>
      </c>
      <c r="V118" s="288">
        <v>544302</v>
      </c>
      <c r="W118" s="289">
        <v>2033</v>
      </c>
      <c r="X118" s="290">
        <v>2263.0688</v>
      </c>
      <c r="Y118" s="291">
        <v>255</v>
      </c>
      <c r="Z118" s="290">
        <v>1.1523000000000001</v>
      </c>
      <c r="AA118" s="292">
        <v>1.4330000000000001E-2</v>
      </c>
      <c r="AB118" s="291">
        <v>521</v>
      </c>
      <c r="AC118" s="293">
        <v>9.5510000000000005E-3</v>
      </c>
    </row>
    <row r="119" spans="1:29" s="275" customFormat="1" ht="12.75" x14ac:dyDescent="0.2">
      <c r="A119" s="283">
        <v>568635</v>
      </c>
      <c r="B119" s="284" t="s">
        <v>1271</v>
      </c>
      <c r="C119" s="285" t="s">
        <v>260</v>
      </c>
      <c r="D119" s="285" t="s">
        <v>985</v>
      </c>
      <c r="E119" s="286" t="s">
        <v>1669</v>
      </c>
      <c r="F119" s="286" t="s">
        <v>260</v>
      </c>
      <c r="G119" s="286" t="s">
        <v>1653</v>
      </c>
      <c r="H119" s="286" t="s">
        <v>260</v>
      </c>
      <c r="I119" s="283">
        <v>568635</v>
      </c>
      <c r="J119" s="286" t="s">
        <v>1488</v>
      </c>
      <c r="K119" s="286" t="s">
        <v>355</v>
      </c>
      <c r="L119" s="286" t="s">
        <v>1639</v>
      </c>
      <c r="M119" s="286" t="s">
        <v>1890</v>
      </c>
      <c r="N119" s="286" t="s">
        <v>1891</v>
      </c>
      <c r="O119" s="286"/>
      <c r="P119" s="286" t="s">
        <v>986</v>
      </c>
      <c r="Q119" s="286" t="s">
        <v>1892</v>
      </c>
      <c r="R119" s="287">
        <v>577991002</v>
      </c>
      <c r="S119" s="286"/>
      <c r="T119" s="287">
        <v>724179499</v>
      </c>
      <c r="U119" s="286" t="s">
        <v>987</v>
      </c>
      <c r="V119" s="288">
        <v>573434</v>
      </c>
      <c r="W119" s="289">
        <v>903</v>
      </c>
      <c r="X119" s="290">
        <v>501.68459999999999</v>
      </c>
      <c r="Y119" s="291">
        <v>46</v>
      </c>
      <c r="Z119" s="290">
        <v>1.07</v>
      </c>
      <c r="AA119" s="292">
        <v>5.6779999999999999E-3</v>
      </c>
      <c r="AB119" s="291">
        <v>114</v>
      </c>
      <c r="AC119" s="293">
        <v>2.0899999999999998E-3</v>
      </c>
    </row>
    <row r="120" spans="1:29" s="275" customFormat="1" ht="12.75" x14ac:dyDescent="0.2">
      <c r="A120" s="283">
        <v>68898797</v>
      </c>
      <c r="B120" s="284" t="s">
        <v>1271</v>
      </c>
      <c r="C120" s="285" t="s">
        <v>785</v>
      </c>
      <c r="D120" s="285" t="s">
        <v>800</v>
      </c>
      <c r="E120" s="286" t="s">
        <v>1719</v>
      </c>
      <c r="F120" s="286" t="s">
        <v>785</v>
      </c>
      <c r="G120" s="286" t="s">
        <v>1684</v>
      </c>
      <c r="H120" s="286" t="s">
        <v>785</v>
      </c>
      <c r="I120" s="283">
        <v>68898797</v>
      </c>
      <c r="J120" s="286" t="s">
        <v>1426</v>
      </c>
      <c r="K120" s="286" t="s">
        <v>355</v>
      </c>
      <c r="L120" s="286"/>
      <c r="M120" s="286" t="s">
        <v>1893</v>
      </c>
      <c r="N120" s="286" t="s">
        <v>1894</v>
      </c>
      <c r="O120" s="286"/>
      <c r="P120" s="286" t="s">
        <v>801</v>
      </c>
      <c r="Q120" s="286" t="s">
        <v>801</v>
      </c>
      <c r="R120" s="287">
        <v>571439135</v>
      </c>
      <c r="S120" s="287">
        <v>571439135</v>
      </c>
      <c r="T120" s="287">
        <v>604296610</v>
      </c>
      <c r="U120" s="286" t="s">
        <v>802</v>
      </c>
      <c r="V120" s="288">
        <v>556866</v>
      </c>
      <c r="W120" s="289">
        <v>790</v>
      </c>
      <c r="X120" s="290">
        <v>1126.1902</v>
      </c>
      <c r="Y120" s="291">
        <v>47</v>
      </c>
      <c r="Z120" s="290">
        <v>1.07</v>
      </c>
      <c r="AA120" s="292">
        <v>5.2820000000000002E-3</v>
      </c>
      <c r="AB120" s="291">
        <v>128</v>
      </c>
      <c r="AC120" s="293">
        <v>2.3470000000000001E-3</v>
      </c>
    </row>
    <row r="121" spans="1:29" s="275" customFormat="1" ht="12.75" x14ac:dyDescent="0.2">
      <c r="A121" s="283">
        <v>568619</v>
      </c>
      <c r="B121" s="284" t="s">
        <v>1271</v>
      </c>
      <c r="C121" s="285" t="s">
        <v>260</v>
      </c>
      <c r="D121" s="285" t="s">
        <v>568</v>
      </c>
      <c r="E121" s="286" t="s">
        <v>1687</v>
      </c>
      <c r="F121" s="286" t="s">
        <v>446</v>
      </c>
      <c r="G121" s="286" t="s">
        <v>1653</v>
      </c>
      <c r="H121" s="286" t="s">
        <v>260</v>
      </c>
      <c r="I121" s="283">
        <v>568619</v>
      </c>
      <c r="J121" s="286" t="s">
        <v>1348</v>
      </c>
      <c r="K121" s="286" t="s">
        <v>359</v>
      </c>
      <c r="L121" s="286" t="s">
        <v>1704</v>
      </c>
      <c r="M121" s="286" t="s">
        <v>1654</v>
      </c>
      <c r="N121" s="286" t="s">
        <v>1895</v>
      </c>
      <c r="O121" s="286"/>
      <c r="P121" s="286" t="s">
        <v>569</v>
      </c>
      <c r="Q121" s="286" t="s">
        <v>1896</v>
      </c>
      <c r="R121" s="287">
        <v>577452437</v>
      </c>
      <c r="S121" s="286"/>
      <c r="T121" s="287">
        <v>737401855</v>
      </c>
      <c r="U121" s="286" t="s">
        <v>570</v>
      </c>
      <c r="V121" s="288">
        <v>549550</v>
      </c>
      <c r="W121" s="289">
        <v>263</v>
      </c>
      <c r="X121" s="290">
        <v>295.49720000000002</v>
      </c>
      <c r="Y121" s="291">
        <v>0</v>
      </c>
      <c r="Z121" s="290">
        <v>1.07</v>
      </c>
      <c r="AA121" s="292">
        <v>1.606E-3</v>
      </c>
      <c r="AB121" s="291">
        <v>147</v>
      </c>
      <c r="AC121" s="293">
        <v>2.6949999999999999E-3</v>
      </c>
    </row>
    <row r="122" spans="1:29" s="275" customFormat="1" ht="12.75" x14ac:dyDescent="0.2">
      <c r="A122" s="283">
        <v>304042</v>
      </c>
      <c r="B122" s="284" t="s">
        <v>1271</v>
      </c>
      <c r="C122" s="285" t="s">
        <v>785</v>
      </c>
      <c r="D122" s="285" t="s">
        <v>716</v>
      </c>
      <c r="E122" s="286" t="s">
        <v>1719</v>
      </c>
      <c r="F122" s="286" t="s">
        <v>785</v>
      </c>
      <c r="G122" s="286" t="s">
        <v>1684</v>
      </c>
      <c r="H122" s="286" t="s">
        <v>785</v>
      </c>
      <c r="I122" s="283">
        <v>304042</v>
      </c>
      <c r="J122" s="286" t="s">
        <v>1398</v>
      </c>
      <c r="K122" s="286" t="s">
        <v>359</v>
      </c>
      <c r="L122" s="286" t="s">
        <v>1704</v>
      </c>
      <c r="M122" s="286" t="s">
        <v>1839</v>
      </c>
      <c r="N122" s="286" t="s">
        <v>1897</v>
      </c>
      <c r="O122" s="286"/>
      <c r="P122" s="286" t="s">
        <v>717</v>
      </c>
      <c r="Q122" s="286" t="s">
        <v>1898</v>
      </c>
      <c r="R122" s="287">
        <v>571447945</v>
      </c>
      <c r="S122" s="287">
        <v>571448440</v>
      </c>
      <c r="T122" s="287">
        <v>731163586</v>
      </c>
      <c r="U122" s="286" t="s">
        <v>718</v>
      </c>
      <c r="V122" s="288">
        <v>544370</v>
      </c>
      <c r="W122" s="289">
        <v>1810</v>
      </c>
      <c r="X122" s="290">
        <v>1736.6339</v>
      </c>
      <c r="Y122" s="291">
        <v>119</v>
      </c>
      <c r="Z122" s="290">
        <v>1.07</v>
      </c>
      <c r="AA122" s="292">
        <v>1.1873E-2</v>
      </c>
      <c r="AB122" s="291">
        <v>180</v>
      </c>
      <c r="AC122" s="293">
        <v>3.3E-3</v>
      </c>
    </row>
    <row r="123" spans="1:29" s="275" customFormat="1" ht="12.75" x14ac:dyDescent="0.2">
      <c r="A123" s="283">
        <v>568627</v>
      </c>
      <c r="B123" s="284" t="s">
        <v>1271</v>
      </c>
      <c r="C123" s="285" t="s">
        <v>260</v>
      </c>
      <c r="D123" s="285" t="s">
        <v>479</v>
      </c>
      <c r="E123" s="286" t="s">
        <v>1669</v>
      </c>
      <c r="F123" s="286" t="s">
        <v>260</v>
      </c>
      <c r="G123" s="286" t="s">
        <v>1653</v>
      </c>
      <c r="H123" s="286" t="s">
        <v>260</v>
      </c>
      <c r="I123" s="283">
        <v>568627</v>
      </c>
      <c r="J123" s="286" t="s">
        <v>1318</v>
      </c>
      <c r="K123" s="286" t="s">
        <v>359</v>
      </c>
      <c r="L123" s="286" t="s">
        <v>1899</v>
      </c>
      <c r="M123" s="286" t="s">
        <v>1900</v>
      </c>
      <c r="N123" s="286" t="s">
        <v>1901</v>
      </c>
      <c r="O123" s="286" t="s">
        <v>1902</v>
      </c>
      <c r="P123" s="286" t="s">
        <v>480</v>
      </c>
      <c r="Q123" s="286" t="s">
        <v>1903</v>
      </c>
      <c r="R123" s="287">
        <v>577901786</v>
      </c>
      <c r="S123" s="287">
        <v>577901948</v>
      </c>
      <c r="T123" s="287">
        <v>603496092</v>
      </c>
      <c r="U123" s="286" t="s">
        <v>481</v>
      </c>
      <c r="V123" s="288">
        <v>549622</v>
      </c>
      <c r="W123" s="289">
        <v>840</v>
      </c>
      <c r="X123" s="290">
        <v>834.91139999999996</v>
      </c>
      <c r="Y123" s="291">
        <v>39</v>
      </c>
      <c r="Z123" s="290">
        <v>1.07</v>
      </c>
      <c r="AA123" s="292">
        <v>5.398E-3</v>
      </c>
      <c r="AB123" s="291">
        <v>590</v>
      </c>
      <c r="AC123" s="293">
        <v>1.0815999999999999E-2</v>
      </c>
    </row>
    <row r="124" spans="1:29" s="275" customFormat="1" ht="12.75" x14ac:dyDescent="0.2">
      <c r="A124" s="283">
        <v>46276084</v>
      </c>
      <c r="B124" s="284" t="s">
        <v>1271</v>
      </c>
      <c r="C124" s="285" t="s">
        <v>260</v>
      </c>
      <c r="D124" s="285" t="s">
        <v>1062</v>
      </c>
      <c r="E124" s="286" t="s">
        <v>1660</v>
      </c>
      <c r="F124" s="286" t="s">
        <v>607</v>
      </c>
      <c r="G124" s="286" t="s">
        <v>1653</v>
      </c>
      <c r="H124" s="286" t="s">
        <v>260</v>
      </c>
      <c r="I124" s="283">
        <v>46276084</v>
      </c>
      <c r="J124" s="286" t="s">
        <v>1514</v>
      </c>
      <c r="K124" s="286" t="s">
        <v>359</v>
      </c>
      <c r="L124" s="286"/>
      <c r="M124" s="286" t="s">
        <v>1697</v>
      </c>
      <c r="N124" s="286" t="s">
        <v>1904</v>
      </c>
      <c r="O124" s="286"/>
      <c r="P124" s="286" t="s">
        <v>1063</v>
      </c>
      <c r="Q124" s="286" t="s">
        <v>1063</v>
      </c>
      <c r="R124" s="287">
        <v>577341229</v>
      </c>
      <c r="S124" s="286"/>
      <c r="T124" s="286"/>
      <c r="U124" s="286" t="s">
        <v>1064</v>
      </c>
      <c r="V124" s="288">
        <v>586871</v>
      </c>
      <c r="W124" s="289">
        <v>369</v>
      </c>
      <c r="X124" s="290">
        <v>1147.8991000000001</v>
      </c>
      <c r="Y124" s="291">
        <v>0</v>
      </c>
      <c r="Z124" s="290">
        <v>1.07</v>
      </c>
      <c r="AA124" s="292">
        <v>2.5469999999999998E-3</v>
      </c>
      <c r="AB124" s="291">
        <v>101</v>
      </c>
      <c r="AC124" s="293">
        <v>1.8519999999999999E-3</v>
      </c>
    </row>
    <row r="125" spans="1:29" s="275" customFormat="1" ht="12.75" x14ac:dyDescent="0.2">
      <c r="A125" s="283">
        <v>304051</v>
      </c>
      <c r="B125" s="284" t="s">
        <v>1271</v>
      </c>
      <c r="C125" s="285" t="s">
        <v>785</v>
      </c>
      <c r="D125" s="285" t="s">
        <v>627</v>
      </c>
      <c r="E125" s="286" t="s">
        <v>1719</v>
      </c>
      <c r="F125" s="286" t="s">
        <v>785</v>
      </c>
      <c r="G125" s="286" t="s">
        <v>1684</v>
      </c>
      <c r="H125" s="286" t="s">
        <v>785</v>
      </c>
      <c r="I125" s="283">
        <v>304051</v>
      </c>
      <c r="J125" s="286" t="s">
        <v>1368</v>
      </c>
      <c r="K125" s="286" t="s">
        <v>359</v>
      </c>
      <c r="L125" s="286" t="s">
        <v>1704</v>
      </c>
      <c r="M125" s="286" t="s">
        <v>1849</v>
      </c>
      <c r="N125" s="286" t="s">
        <v>1905</v>
      </c>
      <c r="O125" s="286"/>
      <c r="P125" s="286" t="s">
        <v>628</v>
      </c>
      <c r="Q125" s="286" t="s">
        <v>1906</v>
      </c>
      <c r="R125" s="287">
        <v>571438074</v>
      </c>
      <c r="S125" s="287">
        <v>420571438074</v>
      </c>
      <c r="T125" s="287">
        <v>777931876</v>
      </c>
      <c r="U125" s="286" t="s">
        <v>629</v>
      </c>
      <c r="V125" s="288">
        <v>544396</v>
      </c>
      <c r="W125" s="289">
        <v>1512</v>
      </c>
      <c r="X125" s="290">
        <v>2412.1765999999998</v>
      </c>
      <c r="Y125" s="291">
        <v>230</v>
      </c>
      <c r="Z125" s="290">
        <v>1.07</v>
      </c>
      <c r="AA125" s="292">
        <v>1.1214999999999999E-2</v>
      </c>
      <c r="AB125" s="291">
        <v>458</v>
      </c>
      <c r="AC125" s="293">
        <v>8.3960000000000007E-3</v>
      </c>
    </row>
    <row r="126" spans="1:29" s="275" customFormat="1" ht="12.75" x14ac:dyDescent="0.2">
      <c r="A126" s="283">
        <v>287431</v>
      </c>
      <c r="B126" s="284" t="s">
        <v>1271</v>
      </c>
      <c r="C126" s="285" t="s">
        <v>238</v>
      </c>
      <c r="D126" s="285" t="s">
        <v>827</v>
      </c>
      <c r="E126" s="286" t="s">
        <v>1648</v>
      </c>
      <c r="F126" s="286" t="s">
        <v>238</v>
      </c>
      <c r="G126" s="286" t="s">
        <v>1649</v>
      </c>
      <c r="H126" s="286" t="s">
        <v>238</v>
      </c>
      <c r="I126" s="283">
        <v>287431</v>
      </c>
      <c r="J126" s="286" t="s">
        <v>1435</v>
      </c>
      <c r="K126" s="286" t="s">
        <v>359</v>
      </c>
      <c r="L126" s="286"/>
      <c r="M126" s="286" t="s">
        <v>1656</v>
      </c>
      <c r="N126" s="286" t="s">
        <v>1907</v>
      </c>
      <c r="O126" s="286"/>
      <c r="P126" s="286" t="s">
        <v>828</v>
      </c>
      <c r="Q126" s="286" t="s">
        <v>828</v>
      </c>
      <c r="R126" s="287">
        <v>573374017</v>
      </c>
      <c r="S126" s="286"/>
      <c r="T126" s="287">
        <v>602516705</v>
      </c>
      <c r="U126" s="286" t="s">
        <v>829</v>
      </c>
      <c r="V126" s="288">
        <v>588695</v>
      </c>
      <c r="W126" s="289">
        <v>478</v>
      </c>
      <c r="X126" s="290">
        <v>1053.2521999999999</v>
      </c>
      <c r="Y126" s="291">
        <v>127</v>
      </c>
      <c r="Z126" s="290">
        <v>1.07</v>
      </c>
      <c r="AA126" s="292">
        <v>4.032E-3</v>
      </c>
      <c r="AB126" s="291">
        <v>106</v>
      </c>
      <c r="AC126" s="293">
        <v>1.9430000000000001E-3</v>
      </c>
    </row>
    <row r="127" spans="1:29" s="275" customFormat="1" ht="12.75" x14ac:dyDescent="0.2">
      <c r="A127" s="283">
        <v>542245</v>
      </c>
      <c r="B127" s="284" t="s">
        <v>1271</v>
      </c>
      <c r="C127" s="285" t="s">
        <v>695</v>
      </c>
      <c r="D127" s="285" t="s">
        <v>1163</v>
      </c>
      <c r="E127" s="286" t="s">
        <v>1643</v>
      </c>
      <c r="F127" s="286" t="s">
        <v>1145</v>
      </c>
      <c r="G127" s="286" t="s">
        <v>1638</v>
      </c>
      <c r="H127" s="286" t="s">
        <v>695</v>
      </c>
      <c r="I127" s="283">
        <v>542245</v>
      </c>
      <c r="J127" s="286" t="s">
        <v>1548</v>
      </c>
      <c r="K127" s="286" t="s">
        <v>359</v>
      </c>
      <c r="L127" s="286"/>
      <c r="M127" s="286" t="s">
        <v>1723</v>
      </c>
      <c r="N127" s="286" t="s">
        <v>1908</v>
      </c>
      <c r="O127" s="286"/>
      <c r="P127" s="286" t="s">
        <v>1164</v>
      </c>
      <c r="Q127" s="286" t="s">
        <v>1164</v>
      </c>
      <c r="R127" s="287">
        <v>572646900</v>
      </c>
      <c r="S127" s="287">
        <v>572646900</v>
      </c>
      <c r="T127" s="287">
        <v>724179029</v>
      </c>
      <c r="U127" s="286" t="s">
        <v>1165</v>
      </c>
      <c r="V127" s="288">
        <v>592340</v>
      </c>
      <c r="W127" s="289">
        <v>228</v>
      </c>
      <c r="X127" s="290">
        <v>1253.3617999999999</v>
      </c>
      <c r="Y127" s="291">
        <v>0</v>
      </c>
      <c r="Z127" s="290">
        <v>1.07</v>
      </c>
      <c r="AA127" s="292">
        <v>1.781E-3</v>
      </c>
      <c r="AB127" s="291">
        <v>27</v>
      </c>
      <c r="AC127" s="293">
        <v>4.95E-4</v>
      </c>
    </row>
    <row r="128" spans="1:29" s="275" customFormat="1" ht="12.75" x14ac:dyDescent="0.2">
      <c r="A128" s="283">
        <v>304069</v>
      </c>
      <c r="B128" s="284" t="s">
        <v>1271</v>
      </c>
      <c r="C128" s="285" t="s">
        <v>785</v>
      </c>
      <c r="D128" s="285" t="s">
        <v>767</v>
      </c>
      <c r="E128" s="286" t="s">
        <v>1683</v>
      </c>
      <c r="F128" s="286" t="s">
        <v>437</v>
      </c>
      <c r="G128" s="286" t="s">
        <v>1684</v>
      </c>
      <c r="H128" s="286" t="s">
        <v>785</v>
      </c>
      <c r="I128" s="283">
        <v>304069</v>
      </c>
      <c r="J128" s="286" t="s">
        <v>1415</v>
      </c>
      <c r="K128" s="286" t="s">
        <v>359</v>
      </c>
      <c r="L128" s="286"/>
      <c r="M128" s="286" t="s">
        <v>1790</v>
      </c>
      <c r="N128" s="286" t="s">
        <v>1909</v>
      </c>
      <c r="O128" s="286"/>
      <c r="P128" s="286" t="s">
        <v>768</v>
      </c>
      <c r="Q128" s="286" t="s">
        <v>768</v>
      </c>
      <c r="R128" s="287">
        <v>571620087</v>
      </c>
      <c r="S128" s="287">
        <v>571640066</v>
      </c>
      <c r="T128" s="287">
        <v>777007732</v>
      </c>
      <c r="U128" s="286" t="s">
        <v>769</v>
      </c>
      <c r="V128" s="288">
        <v>544418</v>
      </c>
      <c r="W128" s="289">
        <v>799</v>
      </c>
      <c r="X128" s="290">
        <v>689.28679999999997</v>
      </c>
      <c r="Y128" s="291">
        <v>171</v>
      </c>
      <c r="Z128" s="290">
        <v>1.07</v>
      </c>
      <c r="AA128" s="292">
        <v>6.0400000000000002E-3</v>
      </c>
      <c r="AB128" s="291">
        <v>110</v>
      </c>
      <c r="AC128" s="293">
        <v>2.0170000000000001E-3</v>
      </c>
    </row>
    <row r="129" spans="1:29" s="275" customFormat="1" ht="12.75" x14ac:dyDescent="0.2">
      <c r="A129" s="283">
        <v>568643</v>
      </c>
      <c r="B129" s="284" t="s">
        <v>1271</v>
      </c>
      <c r="C129" s="285" t="s">
        <v>260</v>
      </c>
      <c r="D129" s="285" t="s">
        <v>767</v>
      </c>
      <c r="E129" s="286" t="s">
        <v>1690</v>
      </c>
      <c r="F129" s="286" t="s">
        <v>806</v>
      </c>
      <c r="G129" s="286" t="s">
        <v>1653</v>
      </c>
      <c r="H129" s="286" t="s">
        <v>260</v>
      </c>
      <c r="I129" s="283">
        <v>568643</v>
      </c>
      <c r="J129" s="286" t="s">
        <v>1525</v>
      </c>
      <c r="K129" s="286" t="s">
        <v>359</v>
      </c>
      <c r="L129" s="286"/>
      <c r="M129" s="286" t="s">
        <v>1751</v>
      </c>
      <c r="N129" s="286" t="s">
        <v>1910</v>
      </c>
      <c r="O129" s="286"/>
      <c r="P129" s="286" t="s">
        <v>1095</v>
      </c>
      <c r="Q129" s="286" t="s">
        <v>1095</v>
      </c>
      <c r="R129" s="287">
        <v>577350175</v>
      </c>
      <c r="S129" s="286"/>
      <c r="T129" s="287">
        <v>724179027</v>
      </c>
      <c r="U129" s="286" t="s">
        <v>1096</v>
      </c>
      <c r="V129" s="288">
        <v>585432</v>
      </c>
      <c r="W129" s="289">
        <v>436</v>
      </c>
      <c r="X129" s="290">
        <v>759.17</v>
      </c>
      <c r="Y129" s="291">
        <v>19</v>
      </c>
      <c r="Z129" s="290">
        <v>1.07</v>
      </c>
      <c r="AA129" s="292">
        <v>2.9129999999999998E-3</v>
      </c>
      <c r="AB129" s="291">
        <v>565</v>
      </c>
      <c r="AC129" s="293">
        <v>1.0357999999999999E-2</v>
      </c>
    </row>
    <row r="130" spans="1:29" s="275" customFormat="1" ht="12.75" x14ac:dyDescent="0.2">
      <c r="A130" s="283">
        <v>287440</v>
      </c>
      <c r="B130" s="284" t="s">
        <v>1271</v>
      </c>
      <c r="C130" s="285" t="s">
        <v>238</v>
      </c>
      <c r="D130" s="285" t="s">
        <v>505</v>
      </c>
      <c r="E130" s="286" t="s">
        <v>1663</v>
      </c>
      <c r="F130" s="286" t="s">
        <v>1260</v>
      </c>
      <c r="G130" s="286" t="s">
        <v>1649</v>
      </c>
      <c r="H130" s="286" t="s">
        <v>238</v>
      </c>
      <c r="I130" s="283">
        <v>287440</v>
      </c>
      <c r="J130" s="286" t="s">
        <v>1327</v>
      </c>
      <c r="K130" s="286" t="s">
        <v>359</v>
      </c>
      <c r="L130" s="286" t="s">
        <v>1704</v>
      </c>
      <c r="M130" s="286" t="s">
        <v>1784</v>
      </c>
      <c r="N130" s="286" t="s">
        <v>1911</v>
      </c>
      <c r="O130" s="286"/>
      <c r="P130" s="286" t="s">
        <v>506</v>
      </c>
      <c r="Q130" s="286" t="s">
        <v>1912</v>
      </c>
      <c r="R130" s="287">
        <v>573390121</v>
      </c>
      <c r="S130" s="286"/>
      <c r="T130" s="287">
        <v>739304032</v>
      </c>
      <c r="U130" s="286" t="s">
        <v>507</v>
      </c>
      <c r="V130" s="288">
        <v>588709</v>
      </c>
      <c r="W130" s="289">
        <v>924</v>
      </c>
      <c r="X130" s="290">
        <v>1471.9935</v>
      </c>
      <c r="Y130" s="291">
        <v>61</v>
      </c>
      <c r="Z130" s="290">
        <v>1.07</v>
      </c>
      <c r="AA130" s="292">
        <v>6.2839999999999997E-3</v>
      </c>
      <c r="AB130" s="291">
        <v>191</v>
      </c>
      <c r="AC130" s="293">
        <v>3.5010000000000002E-3</v>
      </c>
    </row>
    <row r="131" spans="1:29" s="275" customFormat="1" ht="12.75" x14ac:dyDescent="0.2">
      <c r="A131" s="283">
        <v>287458</v>
      </c>
      <c r="B131" s="284" t="s">
        <v>1271</v>
      </c>
      <c r="C131" s="285" t="s">
        <v>238</v>
      </c>
      <c r="D131" s="285" t="s">
        <v>737</v>
      </c>
      <c r="E131" s="286" t="s">
        <v>1648</v>
      </c>
      <c r="F131" s="286" t="s">
        <v>238</v>
      </c>
      <c r="G131" s="286" t="s">
        <v>1649</v>
      </c>
      <c r="H131" s="286" t="s">
        <v>238</v>
      </c>
      <c r="I131" s="283">
        <v>287458</v>
      </c>
      <c r="J131" s="286" t="s">
        <v>1405</v>
      </c>
      <c r="K131" s="286" t="s">
        <v>355</v>
      </c>
      <c r="L131" s="286"/>
      <c r="M131" s="286" t="s">
        <v>1913</v>
      </c>
      <c r="N131" s="286" t="s">
        <v>1914</v>
      </c>
      <c r="O131" s="286"/>
      <c r="P131" s="286" t="s">
        <v>738</v>
      </c>
      <c r="Q131" s="286" t="s">
        <v>738</v>
      </c>
      <c r="R131" s="287">
        <v>573335026</v>
      </c>
      <c r="S131" s="286"/>
      <c r="T131" s="287">
        <v>724189505</v>
      </c>
      <c r="U131" s="286" t="s">
        <v>739</v>
      </c>
      <c r="V131" s="288">
        <v>588717</v>
      </c>
      <c r="W131" s="289">
        <v>456</v>
      </c>
      <c r="X131" s="290">
        <v>675.71360000000004</v>
      </c>
      <c r="Y131" s="291">
        <v>20</v>
      </c>
      <c r="Z131" s="290">
        <v>1.07</v>
      </c>
      <c r="AA131" s="292">
        <v>3.0019999999999999E-3</v>
      </c>
      <c r="AB131" s="291">
        <v>25</v>
      </c>
      <c r="AC131" s="293">
        <v>4.5800000000000002E-4</v>
      </c>
    </row>
    <row r="132" spans="1:29" s="275" customFormat="1" ht="12.75" x14ac:dyDescent="0.2">
      <c r="A132" s="283">
        <v>284157</v>
      </c>
      <c r="B132" s="284" t="s">
        <v>1271</v>
      </c>
      <c r="C132" s="285" t="s">
        <v>260</v>
      </c>
      <c r="D132" s="285" t="s">
        <v>1178</v>
      </c>
      <c r="E132" s="286" t="s">
        <v>1660</v>
      </c>
      <c r="F132" s="286" t="s">
        <v>607</v>
      </c>
      <c r="G132" s="286" t="s">
        <v>1653</v>
      </c>
      <c r="H132" s="286" t="s">
        <v>260</v>
      </c>
      <c r="I132" s="283">
        <v>284157</v>
      </c>
      <c r="J132" s="286" t="s">
        <v>1553</v>
      </c>
      <c r="K132" s="286" t="s">
        <v>359</v>
      </c>
      <c r="L132" s="286"/>
      <c r="M132" s="286" t="s">
        <v>1915</v>
      </c>
      <c r="N132" s="286" t="s">
        <v>1916</v>
      </c>
      <c r="O132" s="286"/>
      <c r="P132" s="286" t="s">
        <v>1179</v>
      </c>
      <c r="Q132" s="286" t="s">
        <v>1179</v>
      </c>
      <c r="R132" s="287">
        <v>577131933</v>
      </c>
      <c r="S132" s="286"/>
      <c r="T132" s="287">
        <v>604521157</v>
      </c>
      <c r="U132" s="286" t="s">
        <v>1180</v>
      </c>
      <c r="V132" s="288">
        <v>585441</v>
      </c>
      <c r="W132" s="289">
        <v>716</v>
      </c>
      <c r="X132" s="290">
        <v>1186.5057999999999</v>
      </c>
      <c r="Y132" s="291">
        <v>43</v>
      </c>
      <c r="Z132" s="290">
        <v>1.07</v>
      </c>
      <c r="AA132" s="292">
        <v>4.8539999999999998E-3</v>
      </c>
      <c r="AB132" s="291">
        <v>181</v>
      </c>
      <c r="AC132" s="293">
        <v>3.3180000000000002E-3</v>
      </c>
    </row>
    <row r="133" spans="1:29" s="275" customFormat="1" ht="12.75" x14ac:dyDescent="0.2">
      <c r="A133" s="283">
        <v>287466</v>
      </c>
      <c r="B133" s="284" t="s">
        <v>1271</v>
      </c>
      <c r="C133" s="285" t="s">
        <v>238</v>
      </c>
      <c r="D133" s="285" t="s">
        <v>869</v>
      </c>
      <c r="E133" s="286" t="s">
        <v>1678</v>
      </c>
      <c r="F133" s="286" t="s">
        <v>1006</v>
      </c>
      <c r="G133" s="286" t="s">
        <v>1649</v>
      </c>
      <c r="H133" s="286" t="s">
        <v>238</v>
      </c>
      <c r="I133" s="283">
        <v>287466</v>
      </c>
      <c r="J133" s="286" t="s">
        <v>1449</v>
      </c>
      <c r="K133" s="286" t="s">
        <v>359</v>
      </c>
      <c r="L133" s="286"/>
      <c r="M133" s="286" t="s">
        <v>1814</v>
      </c>
      <c r="N133" s="286" t="s">
        <v>1917</v>
      </c>
      <c r="O133" s="286"/>
      <c r="P133" s="286" t="s">
        <v>870</v>
      </c>
      <c r="Q133" s="286" t="s">
        <v>870</v>
      </c>
      <c r="R133" s="287">
        <v>573398110</v>
      </c>
      <c r="S133" s="287">
        <v>573398110</v>
      </c>
      <c r="T133" s="287">
        <v>736601231</v>
      </c>
      <c r="U133" s="286" t="s">
        <v>871</v>
      </c>
      <c r="V133" s="288">
        <v>588725</v>
      </c>
      <c r="W133" s="289">
        <v>483</v>
      </c>
      <c r="X133" s="290">
        <v>585.07420000000002</v>
      </c>
      <c r="Y133" s="291">
        <v>94</v>
      </c>
      <c r="Z133" s="290">
        <v>1.07</v>
      </c>
      <c r="AA133" s="292">
        <v>3.6440000000000001E-3</v>
      </c>
      <c r="AB133" s="291">
        <v>97</v>
      </c>
      <c r="AC133" s="293">
        <v>1.7780000000000001E-3</v>
      </c>
    </row>
    <row r="134" spans="1:29" s="275" customFormat="1" ht="12.75" x14ac:dyDescent="0.2">
      <c r="A134" s="283">
        <v>284165</v>
      </c>
      <c r="B134" s="284" t="s">
        <v>1271</v>
      </c>
      <c r="C134" s="285" t="s">
        <v>260</v>
      </c>
      <c r="D134" s="285" t="s">
        <v>607</v>
      </c>
      <c r="E134" s="286" t="s">
        <v>1660</v>
      </c>
      <c r="F134" s="286" t="s">
        <v>607</v>
      </c>
      <c r="G134" s="286" t="s">
        <v>1653</v>
      </c>
      <c r="H134" s="286" t="s">
        <v>260</v>
      </c>
      <c r="I134" s="283">
        <v>284165</v>
      </c>
      <c r="J134" s="286" t="s">
        <v>1361</v>
      </c>
      <c r="K134" s="286" t="s">
        <v>359</v>
      </c>
      <c r="L134" s="286" t="s">
        <v>1704</v>
      </c>
      <c r="M134" s="286" t="s">
        <v>1918</v>
      </c>
      <c r="N134" s="286" t="s">
        <v>1919</v>
      </c>
      <c r="O134" s="286"/>
      <c r="P134" s="286" t="s">
        <v>608</v>
      </c>
      <c r="Q134" s="286" t="s">
        <v>1920</v>
      </c>
      <c r="R134" s="287">
        <v>577197411</v>
      </c>
      <c r="S134" s="287">
        <v>577197425</v>
      </c>
      <c r="T134" s="287">
        <v>731669606</v>
      </c>
      <c r="U134" s="286" t="s">
        <v>609</v>
      </c>
      <c r="V134" s="288">
        <v>585459</v>
      </c>
      <c r="W134" s="289">
        <v>4955</v>
      </c>
      <c r="X134" s="290">
        <v>3299.5527999999999</v>
      </c>
      <c r="Y134" s="291">
        <v>645</v>
      </c>
      <c r="Z134" s="290">
        <v>1.1523000000000001</v>
      </c>
      <c r="AA134" s="292">
        <v>3.5304000000000002E-2</v>
      </c>
      <c r="AB134" s="291">
        <v>3890</v>
      </c>
      <c r="AC134" s="293">
        <v>7.1312E-2</v>
      </c>
    </row>
    <row r="135" spans="1:29" s="275" customFormat="1" ht="12.75" x14ac:dyDescent="0.2">
      <c r="A135" s="283">
        <v>284173</v>
      </c>
      <c r="B135" s="284" t="s">
        <v>1271</v>
      </c>
      <c r="C135" s="285" t="s">
        <v>260</v>
      </c>
      <c r="D135" s="285" t="s">
        <v>1036</v>
      </c>
      <c r="E135" s="286" t="s">
        <v>1669</v>
      </c>
      <c r="F135" s="286" t="s">
        <v>260</v>
      </c>
      <c r="G135" s="286" t="s">
        <v>1653</v>
      </c>
      <c r="H135" s="286" t="s">
        <v>260</v>
      </c>
      <c r="I135" s="283">
        <v>284173</v>
      </c>
      <c r="J135" s="286" t="s">
        <v>1505</v>
      </c>
      <c r="K135" s="286" t="s">
        <v>359</v>
      </c>
      <c r="L135" s="286"/>
      <c r="M135" s="286" t="s">
        <v>1732</v>
      </c>
      <c r="N135" s="286" t="s">
        <v>1921</v>
      </c>
      <c r="O135" s="286"/>
      <c r="P135" s="286" t="s">
        <v>1037</v>
      </c>
      <c r="Q135" s="286" t="s">
        <v>1037</v>
      </c>
      <c r="R135" s="287">
        <v>577113610</v>
      </c>
      <c r="S135" s="287">
        <v>577113610</v>
      </c>
      <c r="T135" s="287">
        <v>606690346</v>
      </c>
      <c r="U135" s="286" t="s">
        <v>1038</v>
      </c>
      <c r="V135" s="288">
        <v>585467</v>
      </c>
      <c r="W135" s="289">
        <v>1734</v>
      </c>
      <c r="X135" s="290">
        <v>1085.6349</v>
      </c>
      <c r="Y135" s="291">
        <v>188</v>
      </c>
      <c r="Z135" s="290">
        <v>1.07</v>
      </c>
      <c r="AA135" s="292">
        <v>1.1671000000000001E-2</v>
      </c>
      <c r="AB135" s="291">
        <v>792</v>
      </c>
      <c r="AC135" s="293">
        <v>1.4519000000000001E-2</v>
      </c>
    </row>
    <row r="136" spans="1:29" s="275" customFormat="1" ht="12.75" x14ac:dyDescent="0.2">
      <c r="A136" s="283">
        <v>70871264</v>
      </c>
      <c r="B136" s="284" t="s">
        <v>1271</v>
      </c>
      <c r="C136" s="285" t="s">
        <v>260</v>
      </c>
      <c r="D136" s="285" t="s">
        <v>604</v>
      </c>
      <c r="E136" s="286" t="s">
        <v>1669</v>
      </c>
      <c r="F136" s="286" t="s">
        <v>260</v>
      </c>
      <c r="G136" s="286" t="s">
        <v>1653</v>
      </c>
      <c r="H136" s="286" t="s">
        <v>260</v>
      </c>
      <c r="I136" s="283">
        <v>70871264</v>
      </c>
      <c r="J136" s="286" t="s">
        <v>1360</v>
      </c>
      <c r="K136" s="286" t="s">
        <v>359</v>
      </c>
      <c r="L136" s="286" t="s">
        <v>1704</v>
      </c>
      <c r="M136" s="286" t="s">
        <v>1814</v>
      </c>
      <c r="N136" s="286" t="s">
        <v>1922</v>
      </c>
      <c r="O136" s="286"/>
      <c r="P136" s="286" t="s">
        <v>605</v>
      </c>
      <c r="Q136" s="286" t="s">
        <v>1923</v>
      </c>
      <c r="R136" s="287">
        <v>577158396</v>
      </c>
      <c r="S136" s="286"/>
      <c r="T136" s="287">
        <v>724190300</v>
      </c>
      <c r="U136" s="286" t="s">
        <v>606</v>
      </c>
      <c r="V136" s="288">
        <v>557145</v>
      </c>
      <c r="W136" s="289">
        <v>466</v>
      </c>
      <c r="X136" s="290">
        <v>2269.7123000000001</v>
      </c>
      <c r="Y136" s="291">
        <v>0</v>
      </c>
      <c r="Z136" s="290">
        <v>1.07</v>
      </c>
      <c r="AA136" s="292">
        <v>3.542E-3</v>
      </c>
      <c r="AB136" s="291">
        <v>56</v>
      </c>
      <c r="AC136" s="293">
        <v>1.0269999999999999E-3</v>
      </c>
    </row>
    <row r="137" spans="1:29" s="275" customFormat="1" ht="12.75" x14ac:dyDescent="0.2">
      <c r="A137" s="283">
        <v>568601</v>
      </c>
      <c r="B137" s="284" t="s">
        <v>1271</v>
      </c>
      <c r="C137" s="285" t="s">
        <v>260</v>
      </c>
      <c r="D137" s="285" t="s">
        <v>1103</v>
      </c>
      <c r="E137" s="286" t="s">
        <v>1687</v>
      </c>
      <c r="F137" s="286" t="s">
        <v>446</v>
      </c>
      <c r="G137" s="286" t="s">
        <v>1653</v>
      </c>
      <c r="H137" s="286" t="s">
        <v>260</v>
      </c>
      <c r="I137" s="283">
        <v>568601</v>
      </c>
      <c r="J137" s="286" t="s">
        <v>1528</v>
      </c>
      <c r="K137" s="286" t="s">
        <v>359</v>
      </c>
      <c r="L137" s="286"/>
      <c r="M137" s="286" t="s">
        <v>1658</v>
      </c>
      <c r="N137" s="286" t="s">
        <v>1924</v>
      </c>
      <c r="O137" s="286"/>
      <c r="P137" s="286" t="s">
        <v>1104</v>
      </c>
      <c r="Q137" s="286" t="s">
        <v>1104</v>
      </c>
      <c r="R137" s="287">
        <v>577011182</v>
      </c>
      <c r="S137" s="286"/>
      <c r="T137" s="287">
        <v>737742456</v>
      </c>
      <c r="U137" s="286" t="s">
        <v>1105</v>
      </c>
      <c r="V137" s="288">
        <v>585483</v>
      </c>
      <c r="W137" s="289">
        <v>411</v>
      </c>
      <c r="X137" s="290">
        <v>611.02549999999997</v>
      </c>
      <c r="Y137" s="291">
        <v>0</v>
      </c>
      <c r="Z137" s="290">
        <v>1.07</v>
      </c>
      <c r="AA137" s="292">
        <v>2.578E-3</v>
      </c>
      <c r="AB137" s="291">
        <v>180</v>
      </c>
      <c r="AC137" s="293">
        <v>3.3E-3</v>
      </c>
    </row>
    <row r="138" spans="1:29" s="275" customFormat="1" ht="12.75" x14ac:dyDescent="0.2">
      <c r="A138" s="283">
        <v>287474</v>
      </c>
      <c r="B138" s="284" t="s">
        <v>1271</v>
      </c>
      <c r="C138" s="285" t="s">
        <v>238</v>
      </c>
      <c r="D138" s="285" t="s">
        <v>1130</v>
      </c>
      <c r="E138" s="286" t="s">
        <v>1648</v>
      </c>
      <c r="F138" s="286" t="s">
        <v>238</v>
      </c>
      <c r="G138" s="286" t="s">
        <v>1649</v>
      </c>
      <c r="H138" s="286" t="s">
        <v>238</v>
      </c>
      <c r="I138" s="283">
        <v>287474</v>
      </c>
      <c r="J138" s="286" t="s">
        <v>1537</v>
      </c>
      <c r="K138" s="286" t="s">
        <v>359</v>
      </c>
      <c r="L138" s="286"/>
      <c r="M138" s="286" t="s">
        <v>1658</v>
      </c>
      <c r="N138" s="286" t="s">
        <v>1925</v>
      </c>
      <c r="O138" s="286"/>
      <c r="P138" s="286" t="s">
        <v>1131</v>
      </c>
      <c r="Q138" s="286" t="s">
        <v>1131</v>
      </c>
      <c r="R138" s="287">
        <v>573338474</v>
      </c>
      <c r="S138" s="286"/>
      <c r="T138" s="287">
        <v>606520082</v>
      </c>
      <c r="U138" s="286" t="s">
        <v>1132</v>
      </c>
      <c r="V138" s="288">
        <v>588733</v>
      </c>
      <c r="W138" s="289">
        <v>593</v>
      </c>
      <c r="X138" s="290">
        <v>486.86590000000001</v>
      </c>
      <c r="Y138" s="291">
        <v>22</v>
      </c>
      <c r="Z138" s="290">
        <v>1.07</v>
      </c>
      <c r="AA138" s="292">
        <v>3.7269999999999998E-3</v>
      </c>
      <c r="AB138" s="291">
        <v>134</v>
      </c>
      <c r="AC138" s="293">
        <v>2.457E-3</v>
      </c>
    </row>
    <row r="139" spans="1:29" s="275" customFormat="1" ht="12.75" x14ac:dyDescent="0.2">
      <c r="A139" s="283">
        <v>304077</v>
      </c>
      <c r="B139" s="284" t="s">
        <v>1271</v>
      </c>
      <c r="C139" s="285" t="s">
        <v>785</v>
      </c>
      <c r="D139" s="285" t="s">
        <v>434</v>
      </c>
      <c r="E139" s="286" t="s">
        <v>1719</v>
      </c>
      <c r="F139" s="286" t="s">
        <v>785</v>
      </c>
      <c r="G139" s="286" t="s">
        <v>1684</v>
      </c>
      <c r="H139" s="286" t="s">
        <v>785</v>
      </c>
      <c r="I139" s="283">
        <v>304077</v>
      </c>
      <c r="J139" s="286" t="s">
        <v>1303</v>
      </c>
      <c r="K139" s="286" t="s">
        <v>355</v>
      </c>
      <c r="L139" s="286" t="s">
        <v>1644</v>
      </c>
      <c r="M139" s="286" t="s">
        <v>1926</v>
      </c>
      <c r="N139" s="286" t="s">
        <v>1927</v>
      </c>
      <c r="O139" s="286"/>
      <c r="P139" s="286" t="s">
        <v>435</v>
      </c>
      <c r="Q139" s="286" t="s">
        <v>1928</v>
      </c>
      <c r="R139" s="287">
        <v>571446100</v>
      </c>
      <c r="S139" s="287">
        <v>571446100</v>
      </c>
      <c r="T139" s="287">
        <v>724178677</v>
      </c>
      <c r="U139" s="286" t="s">
        <v>436</v>
      </c>
      <c r="V139" s="288">
        <v>544434</v>
      </c>
      <c r="W139" s="289">
        <v>609</v>
      </c>
      <c r="X139" s="290">
        <v>1568.5183999999999</v>
      </c>
      <c r="Y139" s="291">
        <v>24</v>
      </c>
      <c r="Z139" s="290">
        <v>1.07</v>
      </c>
      <c r="AA139" s="292">
        <v>4.2560000000000002E-3</v>
      </c>
      <c r="AB139" s="291">
        <v>79</v>
      </c>
      <c r="AC139" s="293">
        <v>1.4480000000000001E-3</v>
      </c>
    </row>
    <row r="140" spans="1:29" s="275" customFormat="1" ht="12.75" x14ac:dyDescent="0.2">
      <c r="A140" s="283">
        <v>568651</v>
      </c>
      <c r="B140" s="284" t="s">
        <v>1271</v>
      </c>
      <c r="C140" s="285" t="s">
        <v>260</v>
      </c>
      <c r="D140" s="285" t="s">
        <v>710</v>
      </c>
      <c r="E140" s="286" t="s">
        <v>1669</v>
      </c>
      <c r="F140" s="286" t="s">
        <v>260</v>
      </c>
      <c r="G140" s="286" t="s">
        <v>1653</v>
      </c>
      <c r="H140" s="286" t="s">
        <v>260</v>
      </c>
      <c r="I140" s="283">
        <v>568651</v>
      </c>
      <c r="J140" s="286" t="s">
        <v>1396</v>
      </c>
      <c r="K140" s="286" t="s">
        <v>359</v>
      </c>
      <c r="L140" s="286" t="s">
        <v>1704</v>
      </c>
      <c r="M140" s="286" t="s">
        <v>1797</v>
      </c>
      <c r="N140" s="286" t="s">
        <v>1929</v>
      </c>
      <c r="O140" s="286"/>
      <c r="P140" s="286" t="s">
        <v>711</v>
      </c>
      <c r="Q140" s="286" t="s">
        <v>1930</v>
      </c>
      <c r="R140" s="287">
        <v>577121032</v>
      </c>
      <c r="S140" s="286"/>
      <c r="T140" s="286">
        <v>770197196</v>
      </c>
      <c r="U140" s="286" t="s">
        <v>712</v>
      </c>
      <c r="V140" s="288">
        <v>585491</v>
      </c>
      <c r="W140" s="289">
        <v>671</v>
      </c>
      <c r="X140" s="290">
        <v>315.30959999999999</v>
      </c>
      <c r="Y140" s="291">
        <v>30</v>
      </c>
      <c r="Z140" s="290">
        <v>1.07</v>
      </c>
      <c r="AA140" s="292">
        <v>4.163E-3</v>
      </c>
      <c r="AB140" s="291">
        <v>74</v>
      </c>
      <c r="AC140" s="293">
        <v>1.3569999999999999E-3</v>
      </c>
    </row>
    <row r="141" spans="1:29" s="275" customFormat="1" ht="12.75" x14ac:dyDescent="0.2">
      <c r="A141" s="283">
        <v>304085</v>
      </c>
      <c r="B141" s="284" t="s">
        <v>1271</v>
      </c>
      <c r="C141" s="285" t="s">
        <v>785</v>
      </c>
      <c r="D141" s="285" t="s">
        <v>860</v>
      </c>
      <c r="E141" s="286" t="s">
        <v>1719</v>
      </c>
      <c r="F141" s="286" t="s">
        <v>785</v>
      </c>
      <c r="G141" s="286" t="s">
        <v>1684</v>
      </c>
      <c r="H141" s="286" t="s">
        <v>785</v>
      </c>
      <c r="I141" s="283">
        <v>304085</v>
      </c>
      <c r="J141" s="286" t="s">
        <v>1446</v>
      </c>
      <c r="K141" s="286" t="s">
        <v>355</v>
      </c>
      <c r="L141" s="286"/>
      <c r="M141" s="286" t="s">
        <v>1931</v>
      </c>
      <c r="N141" s="286" t="s">
        <v>1932</v>
      </c>
      <c r="O141" s="286" t="s">
        <v>1870</v>
      </c>
      <c r="P141" s="286" t="s">
        <v>861</v>
      </c>
      <c r="Q141" s="286" t="s">
        <v>1933</v>
      </c>
      <c r="R141" s="287">
        <v>571443570</v>
      </c>
      <c r="S141" s="286"/>
      <c r="T141" s="287">
        <v>734522279</v>
      </c>
      <c r="U141" s="286" t="s">
        <v>862</v>
      </c>
      <c r="V141" s="288">
        <v>544469</v>
      </c>
      <c r="W141" s="289">
        <v>305</v>
      </c>
      <c r="X141" s="290">
        <v>1832.2981</v>
      </c>
      <c r="Y141" s="291">
        <v>0</v>
      </c>
      <c r="Z141" s="290">
        <v>1.07</v>
      </c>
      <c r="AA141" s="292">
        <v>2.4480000000000001E-3</v>
      </c>
      <c r="AB141" s="291">
        <v>41</v>
      </c>
      <c r="AC141" s="293">
        <v>7.5199999999999996E-4</v>
      </c>
    </row>
    <row r="142" spans="1:29" s="275" customFormat="1" ht="12.75" x14ac:dyDescent="0.2">
      <c r="A142" s="283">
        <v>287482</v>
      </c>
      <c r="B142" s="284" t="s">
        <v>1271</v>
      </c>
      <c r="C142" s="285" t="s">
        <v>238</v>
      </c>
      <c r="D142" s="285" t="s">
        <v>1092</v>
      </c>
      <c r="E142" s="286" t="s">
        <v>1678</v>
      </c>
      <c r="F142" s="286" t="s">
        <v>1006</v>
      </c>
      <c r="G142" s="286" t="s">
        <v>1649</v>
      </c>
      <c r="H142" s="286" t="s">
        <v>238</v>
      </c>
      <c r="I142" s="283">
        <v>287482</v>
      </c>
      <c r="J142" s="286" t="s">
        <v>1524</v>
      </c>
      <c r="K142" s="286" t="s">
        <v>359</v>
      </c>
      <c r="L142" s="286"/>
      <c r="M142" s="286" t="s">
        <v>1751</v>
      </c>
      <c r="N142" s="286" t="s">
        <v>1934</v>
      </c>
      <c r="O142" s="286"/>
      <c r="P142" s="286" t="s">
        <v>1093</v>
      </c>
      <c r="Q142" s="286" t="s">
        <v>1093</v>
      </c>
      <c r="R142" s="287">
        <v>573399010</v>
      </c>
      <c r="S142" s="287">
        <v>573399010</v>
      </c>
      <c r="T142" s="287">
        <v>603732124</v>
      </c>
      <c r="U142" s="286" t="s">
        <v>1094</v>
      </c>
      <c r="V142" s="288">
        <v>588741</v>
      </c>
      <c r="W142" s="289">
        <v>818</v>
      </c>
      <c r="X142" s="290">
        <v>476.1019</v>
      </c>
      <c r="Y142" s="291">
        <v>79</v>
      </c>
      <c r="Z142" s="290">
        <v>1.07</v>
      </c>
      <c r="AA142" s="292">
        <v>5.4149999999999997E-3</v>
      </c>
      <c r="AB142" s="291">
        <v>96</v>
      </c>
      <c r="AC142" s="293">
        <v>1.7600000000000001E-3</v>
      </c>
    </row>
    <row r="143" spans="1:29" s="275" customFormat="1" ht="12.75" x14ac:dyDescent="0.2">
      <c r="A143" s="283">
        <v>362174</v>
      </c>
      <c r="B143" s="284" t="s">
        <v>1271</v>
      </c>
      <c r="C143" s="285" t="s">
        <v>695</v>
      </c>
      <c r="D143" s="285" t="s">
        <v>1071</v>
      </c>
      <c r="E143" s="286" t="s">
        <v>1637</v>
      </c>
      <c r="F143" s="286" t="s">
        <v>695</v>
      </c>
      <c r="G143" s="286" t="s">
        <v>1638</v>
      </c>
      <c r="H143" s="286" t="s">
        <v>695</v>
      </c>
      <c r="I143" s="283">
        <v>362174</v>
      </c>
      <c r="J143" s="286" t="s">
        <v>1517</v>
      </c>
      <c r="K143" s="286" t="s">
        <v>355</v>
      </c>
      <c r="L143" s="286"/>
      <c r="M143" s="286" t="s">
        <v>1890</v>
      </c>
      <c r="N143" s="286" t="s">
        <v>1935</v>
      </c>
      <c r="O143" s="286"/>
      <c r="P143" s="286" t="s">
        <v>1072</v>
      </c>
      <c r="Q143" s="286" t="s">
        <v>1072</v>
      </c>
      <c r="R143" s="287">
        <v>572594731</v>
      </c>
      <c r="S143" s="286"/>
      <c r="T143" s="287">
        <v>776294567</v>
      </c>
      <c r="U143" s="286" t="s">
        <v>1073</v>
      </c>
      <c r="V143" s="288">
        <v>592366</v>
      </c>
      <c r="W143" s="289">
        <v>456</v>
      </c>
      <c r="X143" s="290">
        <v>292.17910000000001</v>
      </c>
      <c r="Y143" s="291">
        <v>33</v>
      </c>
      <c r="Z143" s="290">
        <v>1.07</v>
      </c>
      <c r="AA143" s="292">
        <v>2.944E-3</v>
      </c>
      <c r="AB143" s="291">
        <v>69</v>
      </c>
      <c r="AC143" s="293">
        <v>1.2650000000000001E-3</v>
      </c>
    </row>
    <row r="144" spans="1:29" s="275" customFormat="1" ht="12.75" x14ac:dyDescent="0.2">
      <c r="A144" s="283">
        <v>304107</v>
      </c>
      <c r="B144" s="284" t="s">
        <v>1271</v>
      </c>
      <c r="C144" s="285" t="s">
        <v>785</v>
      </c>
      <c r="D144" s="285" t="s">
        <v>728</v>
      </c>
      <c r="E144" s="286" t="s">
        <v>1683</v>
      </c>
      <c r="F144" s="286" t="s">
        <v>437</v>
      </c>
      <c r="G144" s="286" t="s">
        <v>1684</v>
      </c>
      <c r="H144" s="286" t="s">
        <v>785</v>
      </c>
      <c r="I144" s="283">
        <v>304107</v>
      </c>
      <c r="J144" s="286" t="s">
        <v>1402</v>
      </c>
      <c r="K144" s="286" t="s">
        <v>359</v>
      </c>
      <c r="L144" s="286" t="s">
        <v>1704</v>
      </c>
      <c r="M144" s="286" t="s">
        <v>1716</v>
      </c>
      <c r="N144" s="286" t="s">
        <v>1645</v>
      </c>
      <c r="O144" s="286"/>
      <c r="P144" s="286" t="s">
        <v>729</v>
      </c>
      <c r="Q144" s="286" t="s">
        <v>1936</v>
      </c>
      <c r="R144" s="287">
        <v>571453160</v>
      </c>
      <c r="S144" s="286"/>
      <c r="T144" s="287">
        <v>725121197</v>
      </c>
      <c r="U144" s="286" t="s">
        <v>730</v>
      </c>
      <c r="V144" s="288">
        <v>544507</v>
      </c>
      <c r="W144" s="289">
        <v>811</v>
      </c>
      <c r="X144" s="290">
        <v>1312.2056</v>
      </c>
      <c r="Y144" s="291">
        <v>102</v>
      </c>
      <c r="Z144" s="290">
        <v>1.07</v>
      </c>
      <c r="AA144" s="292">
        <v>5.8640000000000003E-3</v>
      </c>
      <c r="AB144" s="291">
        <v>91</v>
      </c>
      <c r="AC144" s="293">
        <v>1.668E-3</v>
      </c>
    </row>
    <row r="145" spans="1:29" s="275" customFormat="1" ht="12.75" x14ac:dyDescent="0.2">
      <c r="A145" s="283">
        <v>291129</v>
      </c>
      <c r="B145" s="284" t="s">
        <v>1271</v>
      </c>
      <c r="C145" s="285" t="s">
        <v>695</v>
      </c>
      <c r="D145" s="285" t="s">
        <v>713</v>
      </c>
      <c r="E145" s="286" t="s">
        <v>1637</v>
      </c>
      <c r="F145" s="286" t="s">
        <v>695</v>
      </c>
      <c r="G145" s="286" t="s">
        <v>1638</v>
      </c>
      <c r="H145" s="286" t="s">
        <v>695</v>
      </c>
      <c r="I145" s="283">
        <v>291129</v>
      </c>
      <c r="J145" s="286" t="s">
        <v>1397</v>
      </c>
      <c r="K145" s="286" t="s">
        <v>359</v>
      </c>
      <c r="L145" s="286" t="s">
        <v>1704</v>
      </c>
      <c r="M145" s="286" t="s">
        <v>1937</v>
      </c>
      <c r="N145" s="286" t="s">
        <v>1938</v>
      </c>
      <c r="O145" s="286"/>
      <c r="P145" s="286" t="s">
        <v>714</v>
      </c>
      <c r="Q145" s="286" t="s">
        <v>1939</v>
      </c>
      <c r="R145" s="287">
        <v>572587311</v>
      </c>
      <c r="S145" s="287">
        <v>572587311</v>
      </c>
      <c r="T145" s="287">
        <v>739011126</v>
      </c>
      <c r="U145" s="286" t="s">
        <v>715</v>
      </c>
      <c r="V145" s="288">
        <v>592382</v>
      </c>
      <c r="W145" s="289">
        <v>1188</v>
      </c>
      <c r="X145" s="290">
        <v>1002.2899</v>
      </c>
      <c r="Y145" s="291">
        <v>106</v>
      </c>
      <c r="Z145" s="290">
        <v>1.07</v>
      </c>
      <c r="AA145" s="292">
        <v>7.9310000000000005E-3</v>
      </c>
      <c r="AB145" s="291">
        <v>86</v>
      </c>
      <c r="AC145" s="293">
        <v>1.5770000000000001E-3</v>
      </c>
    </row>
    <row r="146" spans="1:29" s="275" customFormat="1" ht="12.75" x14ac:dyDescent="0.2">
      <c r="A146" s="283">
        <v>287491</v>
      </c>
      <c r="B146" s="284" t="s">
        <v>1271</v>
      </c>
      <c r="C146" s="285" t="s">
        <v>238</v>
      </c>
      <c r="D146" s="285" t="s">
        <v>821</v>
      </c>
      <c r="E146" s="286" t="s">
        <v>1678</v>
      </c>
      <c r="F146" s="286" t="s">
        <v>1006</v>
      </c>
      <c r="G146" s="286" t="s">
        <v>1649</v>
      </c>
      <c r="H146" s="286" t="s">
        <v>238</v>
      </c>
      <c r="I146" s="283">
        <v>287491</v>
      </c>
      <c r="J146" s="286" t="s">
        <v>1433</v>
      </c>
      <c r="K146" s="286" t="s">
        <v>359</v>
      </c>
      <c r="L146" s="286"/>
      <c r="M146" s="286" t="s">
        <v>1656</v>
      </c>
      <c r="N146" s="286" t="s">
        <v>1940</v>
      </c>
      <c r="O146" s="286"/>
      <c r="P146" s="286" t="s">
        <v>822</v>
      </c>
      <c r="Q146" s="286" t="s">
        <v>822</v>
      </c>
      <c r="R146" s="287">
        <v>573387037</v>
      </c>
      <c r="S146" s="286"/>
      <c r="T146" s="287">
        <v>731509902</v>
      </c>
      <c r="U146" s="286" t="s">
        <v>823</v>
      </c>
      <c r="V146" s="288">
        <v>588750</v>
      </c>
      <c r="W146" s="289">
        <v>669</v>
      </c>
      <c r="X146" s="290">
        <v>718.38699999999994</v>
      </c>
      <c r="Y146" s="291">
        <v>22</v>
      </c>
      <c r="Z146" s="290">
        <v>1.07</v>
      </c>
      <c r="AA146" s="292">
        <v>4.2529999999999998E-3</v>
      </c>
      <c r="AB146" s="291">
        <v>126</v>
      </c>
      <c r="AC146" s="293">
        <v>2.31E-3</v>
      </c>
    </row>
    <row r="147" spans="1:29" s="275" customFormat="1" ht="12.75" x14ac:dyDescent="0.2">
      <c r="A147" s="283">
        <v>362344</v>
      </c>
      <c r="B147" s="284" t="s">
        <v>1271</v>
      </c>
      <c r="C147" s="285" t="s">
        <v>695</v>
      </c>
      <c r="D147" s="285" t="s">
        <v>1059</v>
      </c>
      <c r="E147" s="286" t="s">
        <v>1637</v>
      </c>
      <c r="F147" s="286" t="s">
        <v>695</v>
      </c>
      <c r="G147" s="286" t="s">
        <v>1638</v>
      </c>
      <c r="H147" s="286" t="s">
        <v>695</v>
      </c>
      <c r="I147" s="283">
        <v>362344</v>
      </c>
      <c r="J147" s="286" t="s">
        <v>1513</v>
      </c>
      <c r="K147" s="286" t="s">
        <v>359</v>
      </c>
      <c r="L147" s="286"/>
      <c r="M147" s="286" t="s">
        <v>1697</v>
      </c>
      <c r="N147" s="286" t="s">
        <v>1941</v>
      </c>
      <c r="O147" s="286"/>
      <c r="P147" s="286" t="s">
        <v>1060</v>
      </c>
      <c r="Q147" s="286" t="s">
        <v>1060</v>
      </c>
      <c r="R147" s="287">
        <v>572571180</v>
      </c>
      <c r="S147" s="287">
        <v>572571180</v>
      </c>
      <c r="T147" s="287">
        <v>603251539</v>
      </c>
      <c r="U147" s="286" t="s">
        <v>1061</v>
      </c>
      <c r="V147" s="288">
        <v>592391</v>
      </c>
      <c r="W147" s="289">
        <v>713</v>
      </c>
      <c r="X147" s="290">
        <v>181.89240000000001</v>
      </c>
      <c r="Y147" s="291">
        <v>0</v>
      </c>
      <c r="Z147" s="290">
        <v>1.07</v>
      </c>
      <c r="AA147" s="292">
        <v>4.1399999999999996E-3</v>
      </c>
      <c r="AB147" s="291">
        <v>91</v>
      </c>
      <c r="AC147" s="293">
        <v>1.668E-3</v>
      </c>
    </row>
    <row r="148" spans="1:29" s="275" customFormat="1" ht="12.75" x14ac:dyDescent="0.2">
      <c r="A148" s="283">
        <v>287504</v>
      </c>
      <c r="B148" s="284" t="s">
        <v>1271</v>
      </c>
      <c r="C148" s="285" t="s">
        <v>238</v>
      </c>
      <c r="D148" s="285" t="s">
        <v>994</v>
      </c>
      <c r="E148" s="286" t="s">
        <v>1648</v>
      </c>
      <c r="F148" s="286" t="s">
        <v>238</v>
      </c>
      <c r="G148" s="286" t="s">
        <v>1649</v>
      </c>
      <c r="H148" s="286" t="s">
        <v>238</v>
      </c>
      <c r="I148" s="283">
        <v>287504</v>
      </c>
      <c r="J148" s="286" t="s">
        <v>1491</v>
      </c>
      <c r="K148" s="286" t="s">
        <v>359</v>
      </c>
      <c r="L148" s="286" t="s">
        <v>1639</v>
      </c>
      <c r="M148" s="286" t="s">
        <v>1751</v>
      </c>
      <c r="N148" s="286" t="s">
        <v>1815</v>
      </c>
      <c r="O148" s="286"/>
      <c r="P148" s="286" t="s">
        <v>995</v>
      </c>
      <c r="Q148" s="286" t="s">
        <v>1942</v>
      </c>
      <c r="R148" s="287">
        <v>573370006</v>
      </c>
      <c r="S148" s="287">
        <v>573370126</v>
      </c>
      <c r="T148" s="287">
        <v>602511476</v>
      </c>
      <c r="U148" s="286" t="s">
        <v>996</v>
      </c>
      <c r="V148" s="288">
        <v>588768</v>
      </c>
      <c r="W148" s="289">
        <v>2922</v>
      </c>
      <c r="X148" s="290">
        <v>2107.2424000000001</v>
      </c>
      <c r="Y148" s="291">
        <v>472</v>
      </c>
      <c r="Z148" s="290">
        <v>1.1523000000000001</v>
      </c>
      <c r="AA148" s="292">
        <v>2.1222000000000001E-2</v>
      </c>
      <c r="AB148" s="291">
        <v>644</v>
      </c>
      <c r="AC148" s="293">
        <v>1.1806000000000001E-2</v>
      </c>
    </row>
    <row r="149" spans="1:29" s="275" customFormat="1" ht="12.75" x14ac:dyDescent="0.2">
      <c r="A149" s="283">
        <v>47934701</v>
      </c>
      <c r="B149" s="284" t="s">
        <v>1271</v>
      </c>
      <c r="C149" s="285" t="s">
        <v>238</v>
      </c>
      <c r="D149" s="285" t="s">
        <v>398</v>
      </c>
      <c r="E149" s="286" t="s">
        <v>1663</v>
      </c>
      <c r="F149" s="286" t="s">
        <v>1260</v>
      </c>
      <c r="G149" s="286" t="s">
        <v>1649</v>
      </c>
      <c r="H149" s="286" t="s">
        <v>238</v>
      </c>
      <c r="I149" s="283">
        <v>47934701</v>
      </c>
      <c r="J149" s="286" t="s">
        <v>1291</v>
      </c>
      <c r="K149" s="286" t="s">
        <v>359</v>
      </c>
      <c r="L149" s="286" t="s">
        <v>1644</v>
      </c>
      <c r="M149" s="286" t="s">
        <v>1878</v>
      </c>
      <c r="N149" s="286" t="s">
        <v>1943</v>
      </c>
      <c r="O149" s="286"/>
      <c r="P149" s="286" t="s">
        <v>399</v>
      </c>
      <c r="Q149" s="286" t="s">
        <v>1944</v>
      </c>
      <c r="R149" s="287">
        <v>573379092</v>
      </c>
      <c r="S149" s="286"/>
      <c r="T149" s="287">
        <v>773994029</v>
      </c>
      <c r="U149" s="286" t="s">
        <v>400</v>
      </c>
      <c r="V149" s="288">
        <v>553905</v>
      </c>
      <c r="W149" s="289">
        <v>280</v>
      </c>
      <c r="X149" s="290">
        <v>393.09589999999997</v>
      </c>
      <c r="Y149" s="291">
        <v>0</v>
      </c>
      <c r="Z149" s="290">
        <v>1.07</v>
      </c>
      <c r="AA149" s="292">
        <v>1.7420000000000001E-3</v>
      </c>
      <c r="AB149" s="291">
        <v>10</v>
      </c>
      <c r="AC149" s="293">
        <v>1.83E-4</v>
      </c>
    </row>
    <row r="150" spans="1:29" s="275" customFormat="1" ht="12.75" x14ac:dyDescent="0.2">
      <c r="A150" s="283">
        <v>284211</v>
      </c>
      <c r="B150" s="284" t="s">
        <v>1271</v>
      </c>
      <c r="C150" s="285" t="s">
        <v>260</v>
      </c>
      <c r="D150" s="285" t="s">
        <v>1118</v>
      </c>
      <c r="E150" s="286" t="s">
        <v>1669</v>
      </c>
      <c r="F150" s="286" t="s">
        <v>260</v>
      </c>
      <c r="G150" s="286" t="s">
        <v>1653</v>
      </c>
      <c r="H150" s="286" t="s">
        <v>260</v>
      </c>
      <c r="I150" s="283">
        <v>284211</v>
      </c>
      <c r="J150" s="286" t="s">
        <v>1533</v>
      </c>
      <c r="K150" s="286" t="s">
        <v>359</v>
      </c>
      <c r="L150" s="286"/>
      <c r="M150" s="286" t="s">
        <v>1658</v>
      </c>
      <c r="N150" s="286" t="s">
        <v>1945</v>
      </c>
      <c r="O150" s="286"/>
      <c r="P150" s="286" t="s">
        <v>1119</v>
      </c>
      <c r="Q150" s="286" t="s">
        <v>1119</v>
      </c>
      <c r="R150" s="287">
        <v>577121050</v>
      </c>
      <c r="S150" s="286"/>
      <c r="T150" s="287">
        <v>725121125</v>
      </c>
      <c r="U150" s="286" t="s">
        <v>1120</v>
      </c>
      <c r="V150" s="288">
        <v>585505</v>
      </c>
      <c r="W150" s="289">
        <v>679</v>
      </c>
      <c r="X150" s="290">
        <v>359.25720000000001</v>
      </c>
      <c r="Y150" s="291">
        <v>376</v>
      </c>
      <c r="Z150" s="290">
        <v>1.07</v>
      </c>
      <c r="AA150" s="292">
        <v>6.672E-3</v>
      </c>
      <c r="AB150" s="291">
        <v>143</v>
      </c>
      <c r="AC150" s="293">
        <v>2.6220000000000002E-3</v>
      </c>
    </row>
    <row r="151" spans="1:29" s="275" customFormat="1" ht="12.75" x14ac:dyDescent="0.2">
      <c r="A151" s="283">
        <v>284220</v>
      </c>
      <c r="B151" s="284" t="s">
        <v>1271</v>
      </c>
      <c r="C151" s="285" t="s">
        <v>260</v>
      </c>
      <c r="D151" s="285" t="s">
        <v>1003</v>
      </c>
      <c r="E151" s="286" t="s">
        <v>1652</v>
      </c>
      <c r="F151" s="286" t="s">
        <v>401</v>
      </c>
      <c r="G151" s="286" t="s">
        <v>1653</v>
      </c>
      <c r="H151" s="286" t="s">
        <v>260</v>
      </c>
      <c r="I151" s="283">
        <v>284220</v>
      </c>
      <c r="J151" s="286" t="s">
        <v>1494</v>
      </c>
      <c r="K151" s="286" t="s">
        <v>359</v>
      </c>
      <c r="L151" s="286" t="s">
        <v>1639</v>
      </c>
      <c r="M151" s="286" t="s">
        <v>1946</v>
      </c>
      <c r="N151" s="286" t="s">
        <v>1947</v>
      </c>
      <c r="O151" s="286"/>
      <c r="P151" s="286" t="s">
        <v>1004</v>
      </c>
      <c r="Q151" s="286" t="s">
        <v>1948</v>
      </c>
      <c r="R151" s="287">
        <v>577100911</v>
      </c>
      <c r="S151" s="287">
        <v>577100915</v>
      </c>
      <c r="T151" s="287">
        <v>737230577</v>
      </c>
      <c r="U151" s="286" t="s">
        <v>1005</v>
      </c>
      <c r="V151" s="288">
        <v>585513</v>
      </c>
      <c r="W151" s="289">
        <v>7074</v>
      </c>
      <c r="X151" s="290">
        <v>1982.5802000000001</v>
      </c>
      <c r="Y151" s="291">
        <v>973</v>
      </c>
      <c r="Z151" s="290">
        <v>1.1523000000000001</v>
      </c>
      <c r="AA151" s="292">
        <v>5.0023999999999999E-2</v>
      </c>
      <c r="AB151" s="291">
        <v>4061</v>
      </c>
      <c r="AC151" s="293">
        <v>7.4446999999999999E-2</v>
      </c>
    </row>
    <row r="152" spans="1:29" s="275" customFormat="1" ht="12.75" x14ac:dyDescent="0.2">
      <c r="A152" s="283">
        <v>226220</v>
      </c>
      <c r="B152" s="284" t="s">
        <v>1271</v>
      </c>
      <c r="C152" s="285" t="s">
        <v>260</v>
      </c>
      <c r="D152" s="285" t="s">
        <v>368</v>
      </c>
      <c r="E152" s="286" t="s">
        <v>1690</v>
      </c>
      <c r="F152" s="286" t="s">
        <v>806</v>
      </c>
      <c r="G152" s="286" t="s">
        <v>1653</v>
      </c>
      <c r="H152" s="286" t="s">
        <v>260</v>
      </c>
      <c r="I152" s="283">
        <v>226220</v>
      </c>
      <c r="J152" s="286" t="s">
        <v>1281</v>
      </c>
      <c r="K152" s="286" t="s">
        <v>359</v>
      </c>
      <c r="L152" s="286"/>
      <c r="M152" s="286" t="s">
        <v>1949</v>
      </c>
      <c r="N152" s="286" t="s">
        <v>1950</v>
      </c>
      <c r="O152" s="286"/>
      <c r="P152" s="286" t="s">
        <v>369</v>
      </c>
      <c r="Q152" s="286" t="s">
        <v>369</v>
      </c>
      <c r="R152" s="287">
        <v>577335361</v>
      </c>
      <c r="S152" s="286"/>
      <c r="T152" s="287">
        <v>775973779</v>
      </c>
      <c r="U152" s="286" t="s">
        <v>370</v>
      </c>
      <c r="V152" s="288">
        <v>585521</v>
      </c>
      <c r="W152" s="289">
        <v>691</v>
      </c>
      <c r="X152" s="290">
        <v>797.23490000000004</v>
      </c>
      <c r="Y152" s="291">
        <v>28</v>
      </c>
      <c r="Z152" s="290">
        <v>1.07</v>
      </c>
      <c r="AA152" s="292">
        <v>4.4520000000000002E-3</v>
      </c>
      <c r="AB152" s="291">
        <v>95</v>
      </c>
      <c r="AC152" s="293">
        <v>1.7420000000000001E-3</v>
      </c>
    </row>
    <row r="153" spans="1:29" s="275" customFormat="1" ht="12.75" x14ac:dyDescent="0.2">
      <c r="A153" s="283">
        <v>291145</v>
      </c>
      <c r="B153" s="284" t="s">
        <v>1271</v>
      </c>
      <c r="C153" s="285" t="s">
        <v>695</v>
      </c>
      <c r="D153" s="285" t="s">
        <v>812</v>
      </c>
      <c r="E153" s="286" t="s">
        <v>1637</v>
      </c>
      <c r="F153" s="286" t="s">
        <v>695</v>
      </c>
      <c r="G153" s="286" t="s">
        <v>1638</v>
      </c>
      <c r="H153" s="286" t="s">
        <v>695</v>
      </c>
      <c r="I153" s="283">
        <v>291145</v>
      </c>
      <c r="J153" s="286" t="s">
        <v>1430</v>
      </c>
      <c r="K153" s="286" t="s">
        <v>359</v>
      </c>
      <c r="L153" s="286"/>
      <c r="M153" s="286" t="s">
        <v>1656</v>
      </c>
      <c r="N153" s="286" t="s">
        <v>1951</v>
      </c>
      <c r="O153" s="286"/>
      <c r="P153" s="286" t="s">
        <v>813</v>
      </c>
      <c r="Q153" s="286" t="s">
        <v>813</v>
      </c>
      <c r="R153" s="287">
        <v>572588233</v>
      </c>
      <c r="S153" s="286"/>
      <c r="T153" s="287">
        <v>731618702</v>
      </c>
      <c r="U153" s="286" t="s">
        <v>814</v>
      </c>
      <c r="V153" s="288">
        <v>592404</v>
      </c>
      <c r="W153" s="289">
        <v>796</v>
      </c>
      <c r="X153" s="290">
        <v>1161.7858000000001</v>
      </c>
      <c r="Y153" s="291">
        <v>25</v>
      </c>
      <c r="Z153" s="290">
        <v>1.07</v>
      </c>
      <c r="AA153" s="292">
        <v>5.1749999999999999E-3</v>
      </c>
      <c r="AB153" s="291">
        <v>91</v>
      </c>
      <c r="AC153" s="293">
        <v>1.668E-3</v>
      </c>
    </row>
    <row r="154" spans="1:29" s="275" customFormat="1" ht="12.75" x14ac:dyDescent="0.2">
      <c r="A154" s="283">
        <v>291153</v>
      </c>
      <c r="B154" s="284" t="s">
        <v>1271</v>
      </c>
      <c r="C154" s="285" t="s">
        <v>695</v>
      </c>
      <c r="D154" s="285" t="s">
        <v>601</v>
      </c>
      <c r="E154" s="286" t="s">
        <v>1637</v>
      </c>
      <c r="F154" s="286" t="s">
        <v>695</v>
      </c>
      <c r="G154" s="286" t="s">
        <v>1638</v>
      </c>
      <c r="H154" s="286" t="s">
        <v>695</v>
      </c>
      <c r="I154" s="283">
        <v>291153</v>
      </c>
      <c r="J154" s="286" t="s">
        <v>1359</v>
      </c>
      <c r="K154" s="286" t="s">
        <v>359</v>
      </c>
      <c r="L154" s="286" t="s">
        <v>1704</v>
      </c>
      <c r="M154" s="286" t="s">
        <v>1952</v>
      </c>
      <c r="N154" s="286" t="s">
        <v>1953</v>
      </c>
      <c r="O154" s="286"/>
      <c r="P154" s="286" t="s">
        <v>602</v>
      </c>
      <c r="Q154" s="286" t="s">
        <v>1954</v>
      </c>
      <c r="R154" s="287">
        <v>572593815</v>
      </c>
      <c r="S154" s="287">
        <v>572593815</v>
      </c>
      <c r="T154" s="287">
        <v>606070719</v>
      </c>
      <c r="U154" s="286" t="s">
        <v>603</v>
      </c>
      <c r="V154" s="288">
        <v>592412</v>
      </c>
      <c r="W154" s="289">
        <v>1631</v>
      </c>
      <c r="X154" s="290">
        <v>838.71090000000004</v>
      </c>
      <c r="Y154" s="291">
        <v>128</v>
      </c>
      <c r="Z154" s="290">
        <v>1.07</v>
      </c>
      <c r="AA154" s="292">
        <v>1.056E-2</v>
      </c>
      <c r="AB154" s="291">
        <v>284</v>
      </c>
      <c r="AC154" s="293">
        <v>5.2059999999999997E-3</v>
      </c>
    </row>
    <row r="155" spans="1:29" s="275" customFormat="1" ht="12.75" x14ac:dyDescent="0.2">
      <c r="A155" s="283">
        <v>284246</v>
      </c>
      <c r="B155" s="284" t="s">
        <v>1271</v>
      </c>
      <c r="C155" s="285" t="s">
        <v>260</v>
      </c>
      <c r="D155" s="285" t="s">
        <v>910</v>
      </c>
      <c r="E155" s="286" t="s">
        <v>1690</v>
      </c>
      <c r="F155" s="286" t="s">
        <v>806</v>
      </c>
      <c r="G155" s="286" t="s">
        <v>1653</v>
      </c>
      <c r="H155" s="286" t="s">
        <v>260</v>
      </c>
      <c r="I155" s="283">
        <v>284246</v>
      </c>
      <c r="J155" s="286" t="s">
        <v>1463</v>
      </c>
      <c r="K155" s="286" t="s">
        <v>359</v>
      </c>
      <c r="L155" s="286"/>
      <c r="M155" s="286" t="s">
        <v>1700</v>
      </c>
      <c r="N155" s="286" t="s">
        <v>1955</v>
      </c>
      <c r="O155" s="286"/>
      <c r="P155" s="286" t="s">
        <v>911</v>
      </c>
      <c r="Q155" s="286" t="s">
        <v>911</v>
      </c>
      <c r="R155" s="287">
        <v>577335313</v>
      </c>
      <c r="S155" s="286"/>
      <c r="T155" s="287">
        <v>603895970</v>
      </c>
      <c r="U155" s="286" t="s">
        <v>912</v>
      </c>
      <c r="V155" s="288">
        <v>585530</v>
      </c>
      <c r="W155" s="289">
        <v>1353</v>
      </c>
      <c r="X155" s="290">
        <v>1240.8386</v>
      </c>
      <c r="Y155" s="291">
        <v>317</v>
      </c>
      <c r="Z155" s="290">
        <v>1.07</v>
      </c>
      <c r="AA155" s="292">
        <v>1.0461E-2</v>
      </c>
      <c r="AB155" s="291">
        <v>172</v>
      </c>
      <c r="AC155" s="293">
        <v>3.153E-3</v>
      </c>
    </row>
    <row r="156" spans="1:29" s="275" customFormat="1" ht="12.75" x14ac:dyDescent="0.2">
      <c r="A156" s="283">
        <v>226211</v>
      </c>
      <c r="B156" s="284" t="s">
        <v>1271</v>
      </c>
      <c r="C156" s="285" t="s">
        <v>260</v>
      </c>
      <c r="D156" s="285" t="s">
        <v>943</v>
      </c>
      <c r="E156" s="286" t="s">
        <v>1690</v>
      </c>
      <c r="F156" s="286" t="s">
        <v>806</v>
      </c>
      <c r="G156" s="286" t="s">
        <v>1653</v>
      </c>
      <c r="H156" s="286" t="s">
        <v>260</v>
      </c>
      <c r="I156" s="283">
        <v>226211</v>
      </c>
      <c r="J156" s="286" t="s">
        <v>1474</v>
      </c>
      <c r="K156" s="286" t="s">
        <v>355</v>
      </c>
      <c r="L156" s="286" t="s">
        <v>1639</v>
      </c>
      <c r="M156" s="286" t="s">
        <v>1956</v>
      </c>
      <c r="N156" s="286" t="s">
        <v>1957</v>
      </c>
      <c r="O156" s="286"/>
      <c r="P156" s="286" t="s">
        <v>944</v>
      </c>
      <c r="Q156" s="286" t="s">
        <v>1958</v>
      </c>
      <c r="R156" s="287">
        <v>577335359</v>
      </c>
      <c r="S156" s="287">
        <v>577335366</v>
      </c>
      <c r="T156" s="287">
        <v>603221287</v>
      </c>
      <c r="U156" s="286" t="s">
        <v>945</v>
      </c>
      <c r="V156" s="288">
        <v>585548</v>
      </c>
      <c r="W156" s="289">
        <v>680</v>
      </c>
      <c r="X156" s="290">
        <v>933.0222</v>
      </c>
      <c r="Y156" s="291">
        <v>27</v>
      </c>
      <c r="Z156" s="290">
        <v>1.07</v>
      </c>
      <c r="AA156" s="292">
        <v>4.4349999999999997E-3</v>
      </c>
      <c r="AB156" s="291">
        <v>29</v>
      </c>
      <c r="AC156" s="293">
        <v>5.3200000000000003E-4</v>
      </c>
    </row>
    <row r="157" spans="1:29" s="275" customFormat="1" ht="12.75" x14ac:dyDescent="0.2">
      <c r="A157" s="283">
        <v>544604</v>
      </c>
      <c r="B157" s="284" t="s">
        <v>1271</v>
      </c>
      <c r="C157" s="285" t="s">
        <v>238</v>
      </c>
      <c r="D157" s="285" t="s">
        <v>1033</v>
      </c>
      <c r="E157" s="286" t="s">
        <v>1678</v>
      </c>
      <c r="F157" s="286" t="s">
        <v>1006</v>
      </c>
      <c r="G157" s="286" t="s">
        <v>1649</v>
      </c>
      <c r="H157" s="286" t="s">
        <v>238</v>
      </c>
      <c r="I157" s="283">
        <v>544604</v>
      </c>
      <c r="J157" s="286" t="s">
        <v>1504</v>
      </c>
      <c r="K157" s="286" t="s">
        <v>359</v>
      </c>
      <c r="L157" s="286"/>
      <c r="M157" s="286" t="s">
        <v>1732</v>
      </c>
      <c r="N157" s="286" t="s">
        <v>1959</v>
      </c>
      <c r="O157" s="286"/>
      <c r="P157" s="286" t="s">
        <v>1034</v>
      </c>
      <c r="Q157" s="286" t="s">
        <v>1034</v>
      </c>
      <c r="R157" s="287">
        <v>573385359</v>
      </c>
      <c r="S157" s="286"/>
      <c r="T157" s="287">
        <v>602796917</v>
      </c>
      <c r="U157" s="286" t="s">
        <v>1035</v>
      </c>
      <c r="V157" s="288">
        <v>588784</v>
      </c>
      <c r="W157" s="289">
        <v>366</v>
      </c>
      <c r="X157" s="290">
        <v>291.3313</v>
      </c>
      <c r="Y157" s="291">
        <v>23</v>
      </c>
      <c r="Z157" s="290">
        <v>1.07</v>
      </c>
      <c r="AA157" s="292">
        <v>2.3570000000000002E-3</v>
      </c>
      <c r="AB157" s="291">
        <v>87</v>
      </c>
      <c r="AC157" s="293">
        <v>1.5950000000000001E-3</v>
      </c>
    </row>
    <row r="158" spans="1:29" s="275" customFormat="1" ht="12.75" x14ac:dyDescent="0.2">
      <c r="A158" s="283">
        <v>568660</v>
      </c>
      <c r="B158" s="284" t="s">
        <v>1271</v>
      </c>
      <c r="C158" s="285" t="s">
        <v>260</v>
      </c>
      <c r="D158" s="285" t="s">
        <v>686</v>
      </c>
      <c r="E158" s="286" t="s">
        <v>1687</v>
      </c>
      <c r="F158" s="286" t="s">
        <v>446</v>
      </c>
      <c r="G158" s="286" t="s">
        <v>1653</v>
      </c>
      <c r="H158" s="286" t="s">
        <v>260</v>
      </c>
      <c r="I158" s="283">
        <v>568660</v>
      </c>
      <c r="J158" s="286" t="s">
        <v>1388</v>
      </c>
      <c r="K158" s="286" t="s">
        <v>355</v>
      </c>
      <c r="L158" s="286" t="s">
        <v>1704</v>
      </c>
      <c r="M158" s="286" t="s">
        <v>1867</v>
      </c>
      <c r="N158" s="286" t="s">
        <v>1960</v>
      </c>
      <c r="O158" s="286" t="s">
        <v>1681</v>
      </c>
      <c r="P158" s="286" t="s">
        <v>687</v>
      </c>
      <c r="Q158" s="286" t="s">
        <v>1961</v>
      </c>
      <c r="R158" s="287">
        <v>577983693</v>
      </c>
      <c r="S158" s="287">
        <v>577981482</v>
      </c>
      <c r="T158" s="287">
        <v>603844550</v>
      </c>
      <c r="U158" s="286" t="s">
        <v>688</v>
      </c>
      <c r="V158" s="288">
        <v>585556</v>
      </c>
      <c r="W158" s="289">
        <v>456</v>
      </c>
      <c r="X158" s="290">
        <v>539.55169999999998</v>
      </c>
      <c r="Y158" s="291">
        <v>21</v>
      </c>
      <c r="Z158" s="290">
        <v>1.07</v>
      </c>
      <c r="AA158" s="292">
        <v>2.9559999999999999E-3</v>
      </c>
      <c r="AB158" s="291">
        <v>201</v>
      </c>
      <c r="AC158" s="293">
        <v>3.6849999999999999E-3</v>
      </c>
    </row>
    <row r="159" spans="1:29" s="275" customFormat="1" ht="12.75" x14ac:dyDescent="0.2">
      <c r="A159" s="283">
        <v>291161</v>
      </c>
      <c r="B159" s="284" t="s">
        <v>1271</v>
      </c>
      <c r="C159" s="285" t="s">
        <v>695</v>
      </c>
      <c r="D159" s="285" t="s">
        <v>731</v>
      </c>
      <c r="E159" s="286" t="s">
        <v>1643</v>
      </c>
      <c r="F159" s="286" t="s">
        <v>1145</v>
      </c>
      <c r="G159" s="286" t="s">
        <v>1638</v>
      </c>
      <c r="H159" s="286" t="s">
        <v>695</v>
      </c>
      <c r="I159" s="283">
        <v>291161</v>
      </c>
      <c r="J159" s="286" t="s">
        <v>1403</v>
      </c>
      <c r="K159" s="286" t="s">
        <v>355</v>
      </c>
      <c r="L159" s="286" t="s">
        <v>1962</v>
      </c>
      <c r="M159" s="286" t="s">
        <v>1963</v>
      </c>
      <c r="N159" s="286" t="s">
        <v>1964</v>
      </c>
      <c r="O159" s="286"/>
      <c r="P159" s="286" t="s">
        <v>732</v>
      </c>
      <c r="Q159" s="286" t="s">
        <v>1965</v>
      </c>
      <c r="R159" s="287">
        <v>572691526</v>
      </c>
      <c r="S159" s="287">
        <v>572691526</v>
      </c>
      <c r="T159" s="287">
        <v>736235599</v>
      </c>
      <c r="U159" s="286" t="s">
        <v>733</v>
      </c>
      <c r="V159" s="288">
        <v>592421</v>
      </c>
      <c r="W159" s="289">
        <v>726</v>
      </c>
      <c r="X159" s="290">
        <v>834.50480000000005</v>
      </c>
      <c r="Y159" s="291">
        <v>79</v>
      </c>
      <c r="Z159" s="290">
        <v>1.07</v>
      </c>
      <c r="AA159" s="292">
        <v>5.0280000000000004E-3</v>
      </c>
      <c r="AB159" s="291">
        <v>187</v>
      </c>
      <c r="AC159" s="293">
        <v>3.4280000000000001E-3</v>
      </c>
    </row>
    <row r="160" spans="1:29" s="275" customFormat="1" ht="12.75" x14ac:dyDescent="0.2">
      <c r="A160" s="283">
        <v>544591</v>
      </c>
      <c r="B160" s="284" t="s">
        <v>1271</v>
      </c>
      <c r="C160" s="285" t="s">
        <v>238</v>
      </c>
      <c r="D160" s="285" t="s">
        <v>485</v>
      </c>
      <c r="E160" s="286" t="s">
        <v>1648</v>
      </c>
      <c r="F160" s="286" t="s">
        <v>238</v>
      </c>
      <c r="G160" s="286" t="s">
        <v>1649</v>
      </c>
      <c r="H160" s="286" t="s">
        <v>238</v>
      </c>
      <c r="I160" s="283">
        <v>544591</v>
      </c>
      <c r="J160" s="286" t="s">
        <v>1320</v>
      </c>
      <c r="K160" s="286" t="s">
        <v>359</v>
      </c>
      <c r="L160" s="286"/>
      <c r="M160" s="286" t="s">
        <v>1666</v>
      </c>
      <c r="N160" s="286" t="s">
        <v>1966</v>
      </c>
      <c r="O160" s="286"/>
      <c r="P160" s="286" t="s">
        <v>486</v>
      </c>
      <c r="Q160" s="286" t="s">
        <v>486</v>
      </c>
      <c r="R160" s="287">
        <v>573374057</v>
      </c>
      <c r="S160" s="286"/>
      <c r="T160" s="287">
        <v>602415704</v>
      </c>
      <c r="U160" s="286" t="s">
        <v>487</v>
      </c>
      <c r="V160" s="288">
        <v>588806</v>
      </c>
      <c r="W160" s="289">
        <v>234</v>
      </c>
      <c r="X160" s="290">
        <v>913.3818</v>
      </c>
      <c r="Y160" s="291">
        <v>0</v>
      </c>
      <c r="Z160" s="290">
        <v>1.07</v>
      </c>
      <c r="AA160" s="292">
        <v>1.6819999999999999E-3</v>
      </c>
      <c r="AB160" s="291">
        <v>28</v>
      </c>
      <c r="AC160" s="293">
        <v>5.13E-4</v>
      </c>
    </row>
    <row r="161" spans="1:29" s="275" customFormat="1" ht="12.75" x14ac:dyDescent="0.2">
      <c r="A161" s="283">
        <v>291170</v>
      </c>
      <c r="B161" s="284" t="s">
        <v>1271</v>
      </c>
      <c r="C161" s="285" t="s">
        <v>695</v>
      </c>
      <c r="D161" s="285" t="s">
        <v>636</v>
      </c>
      <c r="E161" s="286" t="s">
        <v>1643</v>
      </c>
      <c r="F161" s="286" t="s">
        <v>1145</v>
      </c>
      <c r="G161" s="286" t="s">
        <v>1638</v>
      </c>
      <c r="H161" s="286" t="s">
        <v>695</v>
      </c>
      <c r="I161" s="283">
        <v>291170</v>
      </c>
      <c r="J161" s="286" t="s">
        <v>1371</v>
      </c>
      <c r="K161" s="286" t="s">
        <v>359</v>
      </c>
      <c r="L161" s="286" t="s">
        <v>1704</v>
      </c>
      <c r="M161" s="286" t="s">
        <v>1697</v>
      </c>
      <c r="N161" s="286" t="s">
        <v>1967</v>
      </c>
      <c r="O161" s="286"/>
      <c r="P161" s="286" t="s">
        <v>637</v>
      </c>
      <c r="Q161" s="286" t="s">
        <v>1968</v>
      </c>
      <c r="R161" s="287">
        <v>572693126</v>
      </c>
      <c r="S161" s="287">
        <v>572693125</v>
      </c>
      <c r="T161" s="287">
        <v>606766166</v>
      </c>
      <c r="U161" s="286" t="s">
        <v>638</v>
      </c>
      <c r="V161" s="288">
        <v>592439</v>
      </c>
      <c r="W161" s="289">
        <v>3332</v>
      </c>
      <c r="X161" s="290">
        <v>2547.6752999999999</v>
      </c>
      <c r="Y161" s="291">
        <v>440</v>
      </c>
      <c r="Z161" s="290">
        <v>1.1523000000000001</v>
      </c>
      <c r="AA161" s="292">
        <v>2.3667000000000001E-2</v>
      </c>
      <c r="AB161" s="291">
        <v>1252</v>
      </c>
      <c r="AC161" s="293">
        <v>2.2952E-2</v>
      </c>
    </row>
    <row r="162" spans="1:29" s="275" customFormat="1" ht="12.75" x14ac:dyDescent="0.2">
      <c r="A162" s="283">
        <v>287555</v>
      </c>
      <c r="B162" s="284" t="s">
        <v>1271</v>
      </c>
      <c r="C162" s="285" t="s">
        <v>238</v>
      </c>
      <c r="D162" s="285" t="s">
        <v>1169</v>
      </c>
      <c r="E162" s="286" t="s">
        <v>1648</v>
      </c>
      <c r="F162" s="286" t="s">
        <v>238</v>
      </c>
      <c r="G162" s="286" t="s">
        <v>1649</v>
      </c>
      <c r="H162" s="286" t="s">
        <v>238</v>
      </c>
      <c r="I162" s="283">
        <v>287555</v>
      </c>
      <c r="J162" s="286" t="s">
        <v>1550</v>
      </c>
      <c r="K162" s="286" t="s">
        <v>359</v>
      </c>
      <c r="L162" s="286"/>
      <c r="M162" s="286" t="s">
        <v>1723</v>
      </c>
      <c r="N162" s="286" t="s">
        <v>1969</v>
      </c>
      <c r="O162" s="286"/>
      <c r="P162" s="286" t="s">
        <v>1170</v>
      </c>
      <c r="Q162" s="286" t="s">
        <v>1170</v>
      </c>
      <c r="R162" s="287">
        <v>573358141</v>
      </c>
      <c r="S162" s="286"/>
      <c r="T162" s="287">
        <v>724190792</v>
      </c>
      <c r="U162" s="286" t="s">
        <v>1171</v>
      </c>
      <c r="V162" s="288">
        <v>588814</v>
      </c>
      <c r="W162" s="289">
        <v>431</v>
      </c>
      <c r="X162" s="290">
        <v>756.32479999999998</v>
      </c>
      <c r="Y162" s="291">
        <v>20</v>
      </c>
      <c r="Z162" s="290">
        <v>1.07</v>
      </c>
      <c r="AA162" s="292">
        <v>2.8900000000000002E-3</v>
      </c>
      <c r="AB162" s="291">
        <v>36</v>
      </c>
      <c r="AC162" s="293">
        <v>6.6E-4</v>
      </c>
    </row>
    <row r="163" spans="1:29" s="275" customFormat="1" ht="12.75" x14ac:dyDescent="0.2">
      <c r="A163" s="283">
        <v>304131</v>
      </c>
      <c r="B163" s="284" t="s">
        <v>1271</v>
      </c>
      <c r="C163" s="285" t="s">
        <v>785</v>
      </c>
      <c r="D163" s="285" t="s">
        <v>449</v>
      </c>
      <c r="E163" s="286" t="s">
        <v>1719</v>
      </c>
      <c r="F163" s="286" t="s">
        <v>785</v>
      </c>
      <c r="G163" s="286" t="s">
        <v>1684</v>
      </c>
      <c r="H163" s="286" t="s">
        <v>785</v>
      </c>
      <c r="I163" s="283">
        <v>304131</v>
      </c>
      <c r="J163" s="286" t="s">
        <v>1308</v>
      </c>
      <c r="K163" s="286" t="s">
        <v>355</v>
      </c>
      <c r="L163" s="286" t="s">
        <v>1644</v>
      </c>
      <c r="M163" s="286" t="s">
        <v>1970</v>
      </c>
      <c r="N163" s="286" t="s">
        <v>1971</v>
      </c>
      <c r="O163" s="286"/>
      <c r="P163" s="286" t="s">
        <v>450</v>
      </c>
      <c r="Q163" s="286" t="s">
        <v>1972</v>
      </c>
      <c r="R163" s="287">
        <v>571451578</v>
      </c>
      <c r="S163" s="287">
        <v>571451578</v>
      </c>
      <c r="T163" s="287">
        <v>602511322</v>
      </c>
      <c r="U163" s="286" t="s">
        <v>451</v>
      </c>
      <c r="V163" s="288">
        <v>544566</v>
      </c>
      <c r="W163" s="289">
        <v>2509</v>
      </c>
      <c r="X163" s="290">
        <v>4342.5645000000004</v>
      </c>
      <c r="Y163" s="291">
        <v>285</v>
      </c>
      <c r="Z163" s="290">
        <v>1.1523000000000001</v>
      </c>
      <c r="AA163" s="292">
        <v>1.8256999999999999E-2</v>
      </c>
      <c r="AB163" s="291">
        <v>533</v>
      </c>
      <c r="AC163" s="293">
        <v>9.7710000000000002E-3</v>
      </c>
    </row>
    <row r="164" spans="1:29" s="275" customFormat="1" ht="12.75" x14ac:dyDescent="0.2">
      <c r="A164" s="283">
        <v>568678</v>
      </c>
      <c r="B164" s="284" t="s">
        <v>1271</v>
      </c>
      <c r="C164" s="285" t="s">
        <v>260</v>
      </c>
      <c r="D164" s="285" t="s">
        <v>884</v>
      </c>
      <c r="E164" s="286" t="s">
        <v>1652</v>
      </c>
      <c r="F164" s="286" t="s">
        <v>401</v>
      </c>
      <c r="G164" s="286" t="s">
        <v>1653</v>
      </c>
      <c r="H164" s="286" t="s">
        <v>260</v>
      </c>
      <c r="I164" s="283">
        <v>568678</v>
      </c>
      <c r="J164" s="286" t="s">
        <v>1454</v>
      </c>
      <c r="K164" s="286" t="s">
        <v>355</v>
      </c>
      <c r="L164" s="286"/>
      <c r="M164" s="286" t="s">
        <v>1836</v>
      </c>
      <c r="N164" s="286" t="s">
        <v>1973</v>
      </c>
      <c r="O164" s="286"/>
      <c r="P164" s="286" t="s">
        <v>885</v>
      </c>
      <c r="Q164" s="286" t="s">
        <v>885</v>
      </c>
      <c r="R164" s="287">
        <v>577943844</v>
      </c>
      <c r="S164" s="287">
        <v>577943844</v>
      </c>
      <c r="T164" s="287">
        <v>605065186</v>
      </c>
      <c r="U164" s="286" t="s">
        <v>886</v>
      </c>
      <c r="V164" s="288">
        <v>549444</v>
      </c>
      <c r="W164" s="289">
        <v>386</v>
      </c>
      <c r="X164" s="290">
        <v>273.31580000000002</v>
      </c>
      <c r="Y164" s="291">
        <v>0</v>
      </c>
      <c r="Z164" s="290">
        <v>1.07</v>
      </c>
      <c r="AA164" s="292">
        <v>2.3019999999999998E-3</v>
      </c>
      <c r="AB164" s="291">
        <v>15</v>
      </c>
      <c r="AC164" s="293">
        <v>2.7500000000000002E-4</v>
      </c>
    </row>
    <row r="165" spans="1:29" s="275" customFormat="1" ht="12.75" x14ac:dyDescent="0.2">
      <c r="A165" s="283">
        <v>542300</v>
      </c>
      <c r="B165" s="284" t="s">
        <v>1271</v>
      </c>
      <c r="C165" s="285" t="s">
        <v>695</v>
      </c>
      <c r="D165" s="285" t="s">
        <v>764</v>
      </c>
      <c r="E165" s="286" t="s">
        <v>1637</v>
      </c>
      <c r="F165" s="286" t="s">
        <v>695</v>
      </c>
      <c r="G165" s="286" t="s">
        <v>1638</v>
      </c>
      <c r="H165" s="286" t="s">
        <v>695</v>
      </c>
      <c r="I165" s="283">
        <v>542300</v>
      </c>
      <c r="J165" s="286" t="s">
        <v>1414</v>
      </c>
      <c r="K165" s="286" t="s">
        <v>355</v>
      </c>
      <c r="L165" s="286"/>
      <c r="M165" s="286" t="s">
        <v>1956</v>
      </c>
      <c r="N165" s="286" t="s">
        <v>1974</v>
      </c>
      <c r="O165" s="286"/>
      <c r="P165" s="286" t="s">
        <v>765</v>
      </c>
      <c r="Q165" s="286" t="s">
        <v>765</v>
      </c>
      <c r="R165" s="287">
        <v>572593720</v>
      </c>
      <c r="S165" s="287">
        <v>572593720</v>
      </c>
      <c r="T165" s="287">
        <v>724178585</v>
      </c>
      <c r="U165" s="286" t="s">
        <v>766</v>
      </c>
      <c r="V165" s="288">
        <v>592447</v>
      </c>
      <c r="W165" s="289">
        <v>778</v>
      </c>
      <c r="X165" s="290">
        <v>596.87739999999997</v>
      </c>
      <c r="Y165" s="291">
        <v>35</v>
      </c>
      <c r="Z165" s="290">
        <v>1.07</v>
      </c>
      <c r="AA165" s="292">
        <v>4.9220000000000002E-3</v>
      </c>
      <c r="AB165" s="291">
        <v>84</v>
      </c>
      <c r="AC165" s="293">
        <v>1.5399999999999999E-3</v>
      </c>
    </row>
    <row r="166" spans="1:29" s="275" customFormat="1" ht="12.75" x14ac:dyDescent="0.2">
      <c r="A166" s="283">
        <v>287563</v>
      </c>
      <c r="B166" s="284" t="s">
        <v>1271</v>
      </c>
      <c r="C166" s="285" t="s">
        <v>238</v>
      </c>
      <c r="D166" s="285" t="s">
        <v>354</v>
      </c>
      <c r="E166" s="286" t="s">
        <v>1663</v>
      </c>
      <c r="F166" s="286" t="s">
        <v>1260</v>
      </c>
      <c r="G166" s="286" t="s">
        <v>1649</v>
      </c>
      <c r="H166" s="286" t="s">
        <v>238</v>
      </c>
      <c r="I166" s="283">
        <v>287563</v>
      </c>
      <c r="J166" s="286" t="s">
        <v>1277</v>
      </c>
      <c r="K166" s="286" t="s">
        <v>355</v>
      </c>
      <c r="L166" s="286"/>
      <c r="M166" s="286" t="s">
        <v>1975</v>
      </c>
      <c r="N166" s="286" t="s">
        <v>1976</v>
      </c>
      <c r="O166" s="286"/>
      <c r="P166" s="286" t="s">
        <v>356</v>
      </c>
      <c r="Q166" s="286" t="s">
        <v>356</v>
      </c>
      <c r="R166" s="287">
        <v>573390227</v>
      </c>
      <c r="S166" s="287">
        <v>573390227</v>
      </c>
      <c r="T166" s="287">
        <v>776762515</v>
      </c>
      <c r="U166" s="286" t="s">
        <v>357</v>
      </c>
      <c r="V166" s="288">
        <v>588822</v>
      </c>
      <c r="W166" s="289">
        <v>451</v>
      </c>
      <c r="X166" s="290">
        <v>793.93510000000003</v>
      </c>
      <c r="Y166" s="291">
        <v>25</v>
      </c>
      <c r="Z166" s="290">
        <v>1.07</v>
      </c>
      <c r="AA166" s="292">
        <v>3.055E-3</v>
      </c>
      <c r="AB166" s="291">
        <v>56</v>
      </c>
      <c r="AC166" s="293">
        <v>1.0269999999999999E-3</v>
      </c>
    </row>
    <row r="167" spans="1:29" s="275" customFormat="1" ht="12.75" x14ac:dyDescent="0.2">
      <c r="A167" s="283">
        <v>70910740</v>
      </c>
      <c r="B167" s="284" t="s">
        <v>1271</v>
      </c>
      <c r="C167" s="285" t="s">
        <v>260</v>
      </c>
      <c r="D167" s="285" t="s">
        <v>392</v>
      </c>
      <c r="E167" s="286" t="s">
        <v>1669</v>
      </c>
      <c r="F167" s="286" t="s">
        <v>260</v>
      </c>
      <c r="G167" s="286" t="s">
        <v>1653</v>
      </c>
      <c r="H167" s="286" t="s">
        <v>260</v>
      </c>
      <c r="I167" s="283">
        <v>70910740</v>
      </c>
      <c r="J167" s="286" t="s">
        <v>1289</v>
      </c>
      <c r="K167" s="286" t="s">
        <v>359</v>
      </c>
      <c r="L167" s="286"/>
      <c r="M167" s="286" t="s">
        <v>1977</v>
      </c>
      <c r="N167" s="286" t="s">
        <v>1815</v>
      </c>
      <c r="O167" s="286"/>
      <c r="P167" s="286" t="s">
        <v>393</v>
      </c>
      <c r="Q167" s="286" t="s">
        <v>393</v>
      </c>
      <c r="R167" s="287">
        <v>577914903</v>
      </c>
      <c r="S167" s="287">
        <v>577914713</v>
      </c>
      <c r="T167" s="287">
        <v>736489733</v>
      </c>
      <c r="U167" s="286" t="s">
        <v>394</v>
      </c>
      <c r="V167" s="288">
        <v>557170</v>
      </c>
      <c r="W167" s="289">
        <v>422</v>
      </c>
      <c r="X167" s="290">
        <v>355.82650000000001</v>
      </c>
      <c r="Y167" s="291">
        <v>0</v>
      </c>
      <c r="Z167" s="290">
        <v>1.07</v>
      </c>
      <c r="AA167" s="292">
        <v>2.5409999999999999E-3</v>
      </c>
      <c r="AB167" s="291">
        <v>132</v>
      </c>
      <c r="AC167" s="293">
        <v>2.4199999999999998E-3</v>
      </c>
    </row>
    <row r="168" spans="1:29" s="275" customFormat="1" ht="12.75" x14ac:dyDescent="0.2">
      <c r="A168" s="283">
        <v>291196</v>
      </c>
      <c r="B168" s="284" t="s">
        <v>1271</v>
      </c>
      <c r="C168" s="285" t="s">
        <v>695</v>
      </c>
      <c r="D168" s="285" t="s">
        <v>692</v>
      </c>
      <c r="E168" s="286" t="s">
        <v>1637</v>
      </c>
      <c r="F168" s="286" t="s">
        <v>695</v>
      </c>
      <c r="G168" s="286" t="s">
        <v>1638</v>
      </c>
      <c r="H168" s="286" t="s">
        <v>695</v>
      </c>
      <c r="I168" s="283">
        <v>291196</v>
      </c>
      <c r="J168" s="286" t="s">
        <v>1390</v>
      </c>
      <c r="K168" s="286" t="s">
        <v>359</v>
      </c>
      <c r="L168" s="286" t="s">
        <v>1704</v>
      </c>
      <c r="M168" s="286" t="s">
        <v>1723</v>
      </c>
      <c r="N168" s="286" t="s">
        <v>1978</v>
      </c>
      <c r="O168" s="286"/>
      <c r="P168" s="286" t="s">
        <v>693</v>
      </c>
      <c r="Q168" s="286" t="s">
        <v>1979</v>
      </c>
      <c r="R168" s="287">
        <v>606028041</v>
      </c>
      <c r="S168" s="286"/>
      <c r="T168" s="287">
        <v>725121038</v>
      </c>
      <c r="U168" s="286" t="s">
        <v>694</v>
      </c>
      <c r="V168" s="288">
        <v>592455</v>
      </c>
      <c r="W168" s="289">
        <v>1457</v>
      </c>
      <c r="X168" s="290">
        <v>634.85019999999997</v>
      </c>
      <c r="Y168" s="291">
        <v>155</v>
      </c>
      <c r="Z168" s="290">
        <v>1.07</v>
      </c>
      <c r="AA168" s="292">
        <v>9.6740000000000003E-3</v>
      </c>
      <c r="AB168" s="291">
        <v>285</v>
      </c>
      <c r="AC168" s="293">
        <v>5.2249999999999996E-3</v>
      </c>
    </row>
    <row r="169" spans="1:29" s="275" customFormat="1" ht="12.75" x14ac:dyDescent="0.2">
      <c r="A169" s="283">
        <v>291200</v>
      </c>
      <c r="B169" s="284" t="s">
        <v>1271</v>
      </c>
      <c r="C169" s="285" t="s">
        <v>695</v>
      </c>
      <c r="D169" s="285" t="s">
        <v>565</v>
      </c>
      <c r="E169" s="286" t="s">
        <v>1637</v>
      </c>
      <c r="F169" s="286" t="s">
        <v>695</v>
      </c>
      <c r="G169" s="286" t="s">
        <v>1638</v>
      </c>
      <c r="H169" s="286" t="s">
        <v>695</v>
      </c>
      <c r="I169" s="283">
        <v>291200</v>
      </c>
      <c r="J169" s="286" t="s">
        <v>1347</v>
      </c>
      <c r="K169" s="286" t="s">
        <v>355</v>
      </c>
      <c r="L169" s="286" t="s">
        <v>1704</v>
      </c>
      <c r="M169" s="286" t="s">
        <v>1769</v>
      </c>
      <c r="N169" s="286" t="s">
        <v>1980</v>
      </c>
      <c r="O169" s="286"/>
      <c r="P169" s="286" t="s">
        <v>566</v>
      </c>
      <c r="Q169" s="286" t="s">
        <v>1981</v>
      </c>
      <c r="R169" s="287">
        <v>572598115</v>
      </c>
      <c r="S169" s="287">
        <v>572598118</v>
      </c>
      <c r="T169" s="287">
        <v>602657717</v>
      </c>
      <c r="U169" s="286" t="s">
        <v>567</v>
      </c>
      <c r="V169" s="288">
        <v>592463</v>
      </c>
      <c r="W169" s="289">
        <v>3411</v>
      </c>
      <c r="X169" s="290">
        <v>2605.8386</v>
      </c>
      <c r="Y169" s="291">
        <v>418</v>
      </c>
      <c r="Z169" s="290">
        <v>1.1523000000000001</v>
      </c>
      <c r="AA169" s="292">
        <v>2.4015999999999999E-2</v>
      </c>
      <c r="AB169" s="291">
        <v>928</v>
      </c>
      <c r="AC169" s="293">
        <v>1.7011999999999999E-2</v>
      </c>
    </row>
    <row r="170" spans="1:29" s="275" customFormat="1" ht="12.75" x14ac:dyDescent="0.2">
      <c r="A170" s="283">
        <v>291218</v>
      </c>
      <c r="B170" s="284" t="s">
        <v>1271</v>
      </c>
      <c r="C170" s="285" t="s">
        <v>695</v>
      </c>
      <c r="D170" s="285" t="s">
        <v>362</v>
      </c>
      <c r="E170" s="286" t="s">
        <v>1637</v>
      </c>
      <c r="F170" s="286" t="s">
        <v>695</v>
      </c>
      <c r="G170" s="286" t="s">
        <v>1638</v>
      </c>
      <c r="H170" s="286" t="s">
        <v>695</v>
      </c>
      <c r="I170" s="283">
        <v>291218</v>
      </c>
      <c r="J170" s="286" t="s">
        <v>1279</v>
      </c>
      <c r="K170" s="286" t="s">
        <v>359</v>
      </c>
      <c r="L170" s="286"/>
      <c r="M170" s="286" t="s">
        <v>1795</v>
      </c>
      <c r="N170" s="286" t="s">
        <v>1982</v>
      </c>
      <c r="O170" s="286"/>
      <c r="P170" s="286" t="s">
        <v>363</v>
      </c>
      <c r="Q170" s="286" t="s">
        <v>363</v>
      </c>
      <c r="R170" s="287">
        <v>572594111</v>
      </c>
      <c r="S170" s="286"/>
      <c r="T170" s="287">
        <v>724301812</v>
      </c>
      <c r="U170" s="286" t="s">
        <v>364</v>
      </c>
      <c r="V170" s="288">
        <v>592471</v>
      </c>
      <c r="W170" s="289">
        <v>892</v>
      </c>
      <c r="X170" s="290">
        <v>1939.1921</v>
      </c>
      <c r="Y170" s="291">
        <v>187</v>
      </c>
      <c r="Z170" s="290">
        <v>1.07</v>
      </c>
      <c r="AA170" s="292">
        <v>7.175E-3</v>
      </c>
      <c r="AB170" s="291">
        <v>150</v>
      </c>
      <c r="AC170" s="293">
        <v>2.7490000000000001E-3</v>
      </c>
    </row>
    <row r="171" spans="1:29" s="275" customFormat="1" ht="12.75" x14ac:dyDescent="0.2">
      <c r="A171" s="283">
        <v>284301</v>
      </c>
      <c r="B171" s="284" t="s">
        <v>1271</v>
      </c>
      <c r="C171" s="285" t="s">
        <v>260</v>
      </c>
      <c r="D171" s="285" t="s">
        <v>401</v>
      </c>
      <c r="E171" s="286" t="s">
        <v>1652</v>
      </c>
      <c r="F171" s="286" t="s">
        <v>401</v>
      </c>
      <c r="G171" s="286" t="s">
        <v>1653</v>
      </c>
      <c r="H171" s="286" t="s">
        <v>260</v>
      </c>
      <c r="I171" s="283">
        <v>284301</v>
      </c>
      <c r="J171" s="286" t="s">
        <v>1292</v>
      </c>
      <c r="K171" s="286" t="s">
        <v>355</v>
      </c>
      <c r="L171" s="286" t="s">
        <v>1644</v>
      </c>
      <c r="M171" s="286" t="s">
        <v>1709</v>
      </c>
      <c r="N171" s="286" t="s">
        <v>1757</v>
      </c>
      <c r="O171" s="286" t="s">
        <v>1744</v>
      </c>
      <c r="P171" s="286" t="s">
        <v>402</v>
      </c>
      <c r="Q171" s="286" t="s">
        <v>1758</v>
      </c>
      <c r="R171" s="287">
        <v>577680111</v>
      </c>
      <c r="S171" s="287">
        <v>577933369</v>
      </c>
      <c r="T171" s="287">
        <v>720355968</v>
      </c>
      <c r="U171" s="286" t="s">
        <v>403</v>
      </c>
      <c r="V171" s="288">
        <v>585599</v>
      </c>
      <c r="W171" s="289">
        <v>17183</v>
      </c>
      <c r="X171" s="290">
        <v>1962.6695999999999</v>
      </c>
      <c r="Y171" s="291">
        <v>1913</v>
      </c>
      <c r="Z171" s="290">
        <v>1.1523000000000001</v>
      </c>
      <c r="AA171" s="292">
        <v>0.118282</v>
      </c>
      <c r="AB171" s="291">
        <v>17203</v>
      </c>
      <c r="AC171" s="293">
        <v>0.31536900000000001</v>
      </c>
    </row>
    <row r="172" spans="1:29" s="275" customFormat="1" ht="12.75" x14ac:dyDescent="0.2">
      <c r="A172" s="283">
        <v>304140</v>
      </c>
      <c r="B172" s="284" t="s">
        <v>1271</v>
      </c>
      <c r="C172" s="285" t="s">
        <v>785</v>
      </c>
      <c r="D172" s="285" t="s">
        <v>902</v>
      </c>
      <c r="E172" s="286" t="s">
        <v>1683</v>
      </c>
      <c r="F172" s="286" t="s">
        <v>437</v>
      </c>
      <c r="G172" s="286" t="s">
        <v>1684</v>
      </c>
      <c r="H172" s="286" t="s">
        <v>785</v>
      </c>
      <c r="I172" s="283">
        <v>304140</v>
      </c>
      <c r="J172" s="286" t="s">
        <v>1460</v>
      </c>
      <c r="K172" s="286" t="s">
        <v>359</v>
      </c>
      <c r="L172" s="286"/>
      <c r="M172" s="286" t="s">
        <v>1700</v>
      </c>
      <c r="N172" s="286" t="s">
        <v>1983</v>
      </c>
      <c r="O172" s="286"/>
      <c r="P172" s="286" t="s">
        <v>903</v>
      </c>
      <c r="Q172" s="286" t="s">
        <v>903</v>
      </c>
      <c r="R172" s="287">
        <v>571453260</v>
      </c>
      <c r="S172" s="286"/>
      <c r="T172" s="287">
        <v>725016029</v>
      </c>
      <c r="U172" s="286" t="s">
        <v>904</v>
      </c>
      <c r="V172" s="288">
        <v>544574</v>
      </c>
      <c r="W172" s="289">
        <v>490</v>
      </c>
      <c r="X172" s="290">
        <v>612.50049999999999</v>
      </c>
      <c r="Y172" s="291">
        <v>0</v>
      </c>
      <c r="Z172" s="290">
        <v>1.07</v>
      </c>
      <c r="AA172" s="292">
        <v>3.0309999999999998E-3</v>
      </c>
      <c r="AB172" s="291">
        <v>26</v>
      </c>
      <c r="AC172" s="293">
        <v>4.7699999999999999E-4</v>
      </c>
    </row>
    <row r="173" spans="1:29" s="275" customFormat="1" ht="12.75" x14ac:dyDescent="0.2">
      <c r="A173" s="283">
        <v>287571</v>
      </c>
      <c r="B173" s="284" t="s">
        <v>1271</v>
      </c>
      <c r="C173" s="285" t="s">
        <v>238</v>
      </c>
      <c r="D173" s="285" t="s">
        <v>440</v>
      </c>
      <c r="E173" s="286" t="s">
        <v>1678</v>
      </c>
      <c r="F173" s="286" t="s">
        <v>1006</v>
      </c>
      <c r="G173" s="286" t="s">
        <v>1649</v>
      </c>
      <c r="H173" s="286" t="s">
        <v>238</v>
      </c>
      <c r="I173" s="283">
        <v>287571</v>
      </c>
      <c r="J173" s="286" t="s">
        <v>1305</v>
      </c>
      <c r="K173" s="286" t="s">
        <v>359</v>
      </c>
      <c r="L173" s="286" t="s">
        <v>1644</v>
      </c>
      <c r="M173" s="286" t="s">
        <v>1723</v>
      </c>
      <c r="N173" s="286" t="s">
        <v>1984</v>
      </c>
      <c r="O173" s="286"/>
      <c r="P173" s="286" t="s">
        <v>441</v>
      </c>
      <c r="Q173" s="286" t="s">
        <v>1985</v>
      </c>
      <c r="R173" s="287">
        <v>573386149</v>
      </c>
      <c r="S173" s="287">
        <v>573386149</v>
      </c>
      <c r="T173" s="287">
        <v>605282400</v>
      </c>
      <c r="U173" s="286" t="s">
        <v>442</v>
      </c>
      <c r="V173" s="288">
        <v>588831</v>
      </c>
      <c r="W173" s="289">
        <v>227</v>
      </c>
      <c r="X173" s="290">
        <v>255.99449999999999</v>
      </c>
      <c r="Y173" s="291">
        <v>0</v>
      </c>
      <c r="Z173" s="290">
        <v>1.07</v>
      </c>
      <c r="AA173" s="292">
        <v>1.3849999999999999E-3</v>
      </c>
      <c r="AB173" s="291">
        <v>15</v>
      </c>
      <c r="AC173" s="293">
        <v>2.7500000000000002E-4</v>
      </c>
    </row>
    <row r="174" spans="1:29" s="275" customFormat="1" ht="12.75" x14ac:dyDescent="0.2">
      <c r="A174" s="283">
        <v>287580</v>
      </c>
      <c r="B174" s="284" t="s">
        <v>1271</v>
      </c>
      <c r="C174" s="285" t="s">
        <v>238</v>
      </c>
      <c r="D174" s="285" t="s">
        <v>1086</v>
      </c>
      <c r="E174" s="286" t="s">
        <v>1648</v>
      </c>
      <c r="F174" s="286" t="s">
        <v>238</v>
      </c>
      <c r="G174" s="286" t="s">
        <v>1649</v>
      </c>
      <c r="H174" s="286" t="s">
        <v>238</v>
      </c>
      <c r="I174" s="283">
        <v>287580</v>
      </c>
      <c r="J174" s="286" t="s">
        <v>1522</v>
      </c>
      <c r="K174" s="286" t="s">
        <v>359</v>
      </c>
      <c r="L174" s="286"/>
      <c r="M174" s="286" t="s">
        <v>1751</v>
      </c>
      <c r="N174" s="286" t="s">
        <v>1986</v>
      </c>
      <c r="O174" s="286"/>
      <c r="P174" s="286" t="s">
        <v>1087</v>
      </c>
      <c r="Q174" s="286" t="s">
        <v>1087</v>
      </c>
      <c r="R174" s="287">
        <v>573372016</v>
      </c>
      <c r="S174" s="287">
        <v>573372016</v>
      </c>
      <c r="T174" s="287">
        <v>724184621</v>
      </c>
      <c r="U174" s="286" t="s">
        <v>1088</v>
      </c>
      <c r="V174" s="288">
        <v>588849</v>
      </c>
      <c r="W174" s="289">
        <v>866</v>
      </c>
      <c r="X174" s="290">
        <v>1549.6074000000001</v>
      </c>
      <c r="Y174" s="291">
        <v>40</v>
      </c>
      <c r="Z174" s="290">
        <v>1.07</v>
      </c>
      <c r="AA174" s="292">
        <v>5.8339999999999998E-3</v>
      </c>
      <c r="AB174" s="291">
        <v>187</v>
      </c>
      <c r="AC174" s="293">
        <v>3.4280000000000001E-3</v>
      </c>
    </row>
    <row r="175" spans="1:29" s="275" customFormat="1" ht="12.75" x14ac:dyDescent="0.2">
      <c r="A175" s="283">
        <v>542326</v>
      </c>
      <c r="B175" s="284" t="s">
        <v>1271</v>
      </c>
      <c r="C175" s="285" t="s">
        <v>695</v>
      </c>
      <c r="D175" s="285" t="s">
        <v>1228</v>
      </c>
      <c r="E175" s="286" t="s">
        <v>1643</v>
      </c>
      <c r="F175" s="286" t="s">
        <v>1145</v>
      </c>
      <c r="G175" s="286" t="s">
        <v>1638</v>
      </c>
      <c r="H175" s="286" t="s">
        <v>695</v>
      </c>
      <c r="I175" s="283">
        <v>542326</v>
      </c>
      <c r="J175" s="286" t="s">
        <v>1570</v>
      </c>
      <c r="K175" s="286" t="s">
        <v>359</v>
      </c>
      <c r="L175" s="286"/>
      <c r="M175" s="286" t="s">
        <v>1937</v>
      </c>
      <c r="N175" s="286" t="s">
        <v>1987</v>
      </c>
      <c r="O175" s="286"/>
      <c r="P175" s="286" t="s">
        <v>1229</v>
      </c>
      <c r="Q175" s="286" t="s">
        <v>1229</v>
      </c>
      <c r="R175" s="287">
        <v>572672272</v>
      </c>
      <c r="S175" s="287">
        <v>572672200</v>
      </c>
      <c r="T175" s="287">
        <v>602503191</v>
      </c>
      <c r="U175" s="286" t="s">
        <v>1230</v>
      </c>
      <c r="V175" s="288">
        <v>592480</v>
      </c>
      <c r="W175" s="289">
        <v>706</v>
      </c>
      <c r="X175" s="290">
        <v>481.32729999999998</v>
      </c>
      <c r="Y175" s="291">
        <v>25</v>
      </c>
      <c r="Z175" s="290">
        <v>1.07</v>
      </c>
      <c r="AA175" s="292">
        <v>4.3930000000000002E-3</v>
      </c>
      <c r="AB175" s="291">
        <v>46</v>
      </c>
      <c r="AC175" s="293">
        <v>8.43E-4</v>
      </c>
    </row>
    <row r="176" spans="1:29" s="275" customFormat="1" ht="12.75" x14ac:dyDescent="0.2">
      <c r="A176" s="283">
        <v>68731957</v>
      </c>
      <c r="B176" s="284" t="s">
        <v>1271</v>
      </c>
      <c r="C176" s="285" t="s">
        <v>260</v>
      </c>
      <c r="D176" s="285" t="s">
        <v>1266</v>
      </c>
      <c r="E176" s="286" t="s">
        <v>1660</v>
      </c>
      <c r="F176" s="286" t="s">
        <v>607</v>
      </c>
      <c r="G176" s="286" t="s">
        <v>1653</v>
      </c>
      <c r="H176" s="286" t="s">
        <v>260</v>
      </c>
      <c r="I176" s="283">
        <v>68731957</v>
      </c>
      <c r="J176" s="286" t="s">
        <v>1583</v>
      </c>
      <c r="K176" s="286" t="s">
        <v>355</v>
      </c>
      <c r="L176" s="286"/>
      <c r="M176" s="286" t="s">
        <v>1988</v>
      </c>
      <c r="N176" s="286" t="s">
        <v>1989</v>
      </c>
      <c r="O176" s="286"/>
      <c r="P176" s="286" t="s">
        <v>1267</v>
      </c>
      <c r="Q176" s="286" t="s">
        <v>1267</v>
      </c>
      <c r="R176" s="287">
        <v>577341289</v>
      </c>
      <c r="S176" s="287">
        <v>577341289</v>
      </c>
      <c r="T176" s="287">
        <v>602552010</v>
      </c>
      <c r="U176" s="286" t="s">
        <v>1268</v>
      </c>
      <c r="V176" s="288">
        <v>556874</v>
      </c>
      <c r="W176" s="289">
        <v>333</v>
      </c>
      <c r="X176" s="290">
        <v>701.47789999999998</v>
      </c>
      <c r="Y176" s="291">
        <v>0</v>
      </c>
      <c r="Z176" s="290">
        <v>1.07</v>
      </c>
      <c r="AA176" s="292">
        <v>2.166E-3</v>
      </c>
      <c r="AB176" s="291">
        <v>48</v>
      </c>
      <c r="AC176" s="293">
        <v>8.8000000000000003E-4</v>
      </c>
    </row>
    <row r="177" spans="1:29" s="275" customFormat="1" ht="12.75" x14ac:dyDescent="0.2">
      <c r="A177" s="283">
        <v>291234</v>
      </c>
      <c r="B177" s="284" t="s">
        <v>1271</v>
      </c>
      <c r="C177" s="285" t="s">
        <v>695</v>
      </c>
      <c r="D177" s="285" t="s">
        <v>425</v>
      </c>
      <c r="E177" s="286" t="s">
        <v>1643</v>
      </c>
      <c r="F177" s="286" t="s">
        <v>1145</v>
      </c>
      <c r="G177" s="286" t="s">
        <v>1638</v>
      </c>
      <c r="H177" s="286" t="s">
        <v>695</v>
      </c>
      <c r="I177" s="283">
        <v>291234</v>
      </c>
      <c r="J177" s="286" t="s">
        <v>1300</v>
      </c>
      <c r="K177" s="286" t="s">
        <v>359</v>
      </c>
      <c r="L177" s="286" t="s">
        <v>1644</v>
      </c>
      <c r="M177" s="286" t="s">
        <v>1732</v>
      </c>
      <c r="N177" s="286" t="s">
        <v>1990</v>
      </c>
      <c r="O177" s="286"/>
      <c r="P177" s="286" t="s">
        <v>426</v>
      </c>
      <c r="Q177" s="286" t="s">
        <v>1991</v>
      </c>
      <c r="R177" s="287">
        <v>572641332</v>
      </c>
      <c r="S177" s="287">
        <v>572641332</v>
      </c>
      <c r="T177" s="287">
        <v>724178578</v>
      </c>
      <c r="U177" s="286" t="s">
        <v>427</v>
      </c>
      <c r="V177" s="288">
        <v>592498</v>
      </c>
      <c r="W177" s="289">
        <v>905</v>
      </c>
      <c r="X177" s="290">
        <v>2306.098</v>
      </c>
      <c r="Y177" s="291">
        <v>126</v>
      </c>
      <c r="Z177" s="290">
        <v>1.07</v>
      </c>
      <c r="AA177" s="292">
        <v>6.9610000000000002E-3</v>
      </c>
      <c r="AB177" s="291">
        <v>121</v>
      </c>
      <c r="AC177" s="293">
        <v>2.2179999999999999E-3</v>
      </c>
    </row>
    <row r="178" spans="1:29" s="275" customFormat="1" ht="12.75" x14ac:dyDescent="0.2">
      <c r="A178" s="283">
        <v>287601</v>
      </c>
      <c r="B178" s="284" t="s">
        <v>1271</v>
      </c>
      <c r="C178" s="285" t="s">
        <v>238</v>
      </c>
      <c r="D178" s="285" t="s">
        <v>955</v>
      </c>
      <c r="E178" s="286" t="s">
        <v>1648</v>
      </c>
      <c r="F178" s="286" t="s">
        <v>238</v>
      </c>
      <c r="G178" s="286" t="s">
        <v>1649</v>
      </c>
      <c r="H178" s="286" t="s">
        <v>238</v>
      </c>
      <c r="I178" s="283">
        <v>287601</v>
      </c>
      <c r="J178" s="286" t="s">
        <v>1478</v>
      </c>
      <c r="K178" s="286" t="s">
        <v>359</v>
      </c>
      <c r="L178" s="286" t="s">
        <v>1639</v>
      </c>
      <c r="M178" s="286" t="s">
        <v>1656</v>
      </c>
      <c r="N178" s="286" t="s">
        <v>1992</v>
      </c>
      <c r="O178" s="286"/>
      <c r="P178" s="286" t="s">
        <v>956</v>
      </c>
      <c r="Q178" s="286" t="s">
        <v>1993</v>
      </c>
      <c r="R178" s="287">
        <v>573370051</v>
      </c>
      <c r="S178" s="287">
        <v>420573370051</v>
      </c>
      <c r="T178" s="287">
        <v>724187080</v>
      </c>
      <c r="U178" s="286" t="s">
        <v>957</v>
      </c>
      <c r="V178" s="288">
        <v>588865</v>
      </c>
      <c r="W178" s="289">
        <v>683</v>
      </c>
      <c r="X178" s="290">
        <v>828.56669999999997</v>
      </c>
      <c r="Y178" s="291">
        <v>58</v>
      </c>
      <c r="Z178" s="290">
        <v>1.07</v>
      </c>
      <c r="AA178" s="292">
        <v>4.6309999999999997E-3</v>
      </c>
      <c r="AB178" s="291">
        <v>75</v>
      </c>
      <c r="AC178" s="293">
        <v>1.3749999999999999E-3</v>
      </c>
    </row>
    <row r="179" spans="1:29" s="275" customFormat="1" ht="12.75" x14ac:dyDescent="0.2">
      <c r="A179" s="283">
        <v>48471798</v>
      </c>
      <c r="B179" s="284" t="s">
        <v>1271</v>
      </c>
      <c r="C179" s="285" t="s">
        <v>260</v>
      </c>
      <c r="D179" s="285" t="s">
        <v>488</v>
      </c>
      <c r="E179" s="286" t="s">
        <v>1660</v>
      </c>
      <c r="F179" s="286" t="s">
        <v>607</v>
      </c>
      <c r="G179" s="286" t="s">
        <v>1653</v>
      </c>
      <c r="H179" s="286" t="s">
        <v>260</v>
      </c>
      <c r="I179" s="283">
        <v>48471798</v>
      </c>
      <c r="J179" s="286" t="s">
        <v>1321</v>
      </c>
      <c r="K179" s="286" t="s">
        <v>359</v>
      </c>
      <c r="L179" s="286"/>
      <c r="M179" s="286" t="s">
        <v>1666</v>
      </c>
      <c r="N179" s="286" t="s">
        <v>1994</v>
      </c>
      <c r="O179" s="286"/>
      <c r="P179" s="286" t="s">
        <v>489</v>
      </c>
      <c r="Q179" s="286" t="s">
        <v>489</v>
      </c>
      <c r="R179" s="287">
        <v>577133628</v>
      </c>
      <c r="S179" s="286"/>
      <c r="T179" s="287">
        <v>724179032</v>
      </c>
      <c r="U179" s="286" t="s">
        <v>490</v>
      </c>
      <c r="V179" s="288">
        <v>534811</v>
      </c>
      <c r="W179" s="289">
        <v>195</v>
      </c>
      <c r="X179" s="290">
        <v>347.72919999999999</v>
      </c>
      <c r="Y179" s="291">
        <v>0</v>
      </c>
      <c r="Z179" s="290">
        <v>1.07</v>
      </c>
      <c r="AA179" s="292">
        <v>1.237E-3</v>
      </c>
      <c r="AB179" s="291">
        <v>32</v>
      </c>
      <c r="AC179" s="293">
        <v>5.8699999999999996E-4</v>
      </c>
    </row>
    <row r="180" spans="1:29" s="275" customFormat="1" ht="12.75" x14ac:dyDescent="0.2">
      <c r="A180" s="283">
        <v>287610</v>
      </c>
      <c r="B180" s="284" t="s">
        <v>1271</v>
      </c>
      <c r="C180" s="285" t="s">
        <v>238</v>
      </c>
      <c r="D180" s="285" t="s">
        <v>1112</v>
      </c>
      <c r="E180" s="286" t="s">
        <v>1663</v>
      </c>
      <c r="F180" s="286" t="s">
        <v>1260</v>
      </c>
      <c r="G180" s="286" t="s">
        <v>1649</v>
      </c>
      <c r="H180" s="286" t="s">
        <v>238</v>
      </c>
      <c r="I180" s="283">
        <v>287610</v>
      </c>
      <c r="J180" s="286" t="s">
        <v>1531</v>
      </c>
      <c r="K180" s="286" t="s">
        <v>359</v>
      </c>
      <c r="L180" s="286"/>
      <c r="M180" s="286" t="s">
        <v>1658</v>
      </c>
      <c r="N180" s="286" t="s">
        <v>1995</v>
      </c>
      <c r="O180" s="286"/>
      <c r="P180" s="286" t="s">
        <v>1113</v>
      </c>
      <c r="Q180" s="286" t="s">
        <v>1113</v>
      </c>
      <c r="R180" s="287">
        <v>573391273</v>
      </c>
      <c r="S180" s="287">
        <v>573391273</v>
      </c>
      <c r="T180" s="287">
        <v>725126604</v>
      </c>
      <c r="U180" s="286" t="s">
        <v>1114</v>
      </c>
      <c r="V180" s="288">
        <v>588873</v>
      </c>
      <c r="W180" s="289">
        <v>462</v>
      </c>
      <c r="X180" s="290">
        <v>380.58819999999997</v>
      </c>
      <c r="Y180" s="291">
        <v>28</v>
      </c>
      <c r="Z180" s="290">
        <v>1.07</v>
      </c>
      <c r="AA180" s="292">
        <v>2.9780000000000002E-3</v>
      </c>
      <c r="AB180" s="291">
        <v>65</v>
      </c>
      <c r="AC180" s="293">
        <v>1.1919999999999999E-3</v>
      </c>
    </row>
    <row r="181" spans="1:29" s="275" customFormat="1" ht="12.75" x14ac:dyDescent="0.2">
      <c r="A181" s="283">
        <v>544493</v>
      </c>
      <c r="B181" s="284" t="s">
        <v>1271</v>
      </c>
      <c r="C181" s="285" t="s">
        <v>260</v>
      </c>
      <c r="D181" s="285" t="s">
        <v>851</v>
      </c>
      <c r="E181" s="286" t="s">
        <v>1687</v>
      </c>
      <c r="F181" s="286" t="s">
        <v>446</v>
      </c>
      <c r="G181" s="286" t="s">
        <v>1653</v>
      </c>
      <c r="H181" s="286" t="s">
        <v>260</v>
      </c>
      <c r="I181" s="283">
        <v>544493</v>
      </c>
      <c r="J181" s="286" t="s">
        <v>1443</v>
      </c>
      <c r="K181" s="286" t="s">
        <v>359</v>
      </c>
      <c r="L181" s="286"/>
      <c r="M181" s="286" t="s">
        <v>1952</v>
      </c>
      <c r="N181" s="286" t="s">
        <v>1996</v>
      </c>
      <c r="O181" s="286"/>
      <c r="P181" s="286" t="s">
        <v>852</v>
      </c>
      <c r="Q181" s="286" t="s">
        <v>852</v>
      </c>
      <c r="R181" s="287">
        <v>577988247</v>
      </c>
      <c r="S181" s="286"/>
      <c r="T181" s="287">
        <v>602572382</v>
      </c>
      <c r="U181" s="286" t="s">
        <v>853</v>
      </c>
      <c r="V181" s="288">
        <v>585611</v>
      </c>
      <c r="W181" s="289">
        <v>314</v>
      </c>
      <c r="X181" s="290">
        <v>482.79199999999997</v>
      </c>
      <c r="Y181" s="291">
        <v>0</v>
      </c>
      <c r="Z181" s="290">
        <v>1.07</v>
      </c>
      <c r="AA181" s="292">
        <v>1.9719999999999998E-3</v>
      </c>
      <c r="AB181" s="291">
        <v>27</v>
      </c>
      <c r="AC181" s="293">
        <v>4.95E-4</v>
      </c>
    </row>
    <row r="182" spans="1:29" s="275" customFormat="1" ht="12.75" x14ac:dyDescent="0.2">
      <c r="A182" s="283">
        <v>291242</v>
      </c>
      <c r="B182" s="284" t="s">
        <v>1271</v>
      </c>
      <c r="C182" s="285" t="s">
        <v>695</v>
      </c>
      <c r="D182" s="285" t="s">
        <v>758</v>
      </c>
      <c r="E182" s="286" t="s">
        <v>1637</v>
      </c>
      <c r="F182" s="286" t="s">
        <v>695</v>
      </c>
      <c r="G182" s="286" t="s">
        <v>1638</v>
      </c>
      <c r="H182" s="286" t="s">
        <v>695</v>
      </c>
      <c r="I182" s="283">
        <v>291242</v>
      </c>
      <c r="J182" s="286" t="s">
        <v>1412</v>
      </c>
      <c r="K182" s="286" t="s">
        <v>355</v>
      </c>
      <c r="L182" s="286"/>
      <c r="M182" s="286" t="s">
        <v>1695</v>
      </c>
      <c r="N182" s="286" t="s">
        <v>1997</v>
      </c>
      <c r="O182" s="286"/>
      <c r="P182" s="286" t="s">
        <v>759</v>
      </c>
      <c r="Q182" s="286" t="s">
        <v>759</v>
      </c>
      <c r="R182" s="287">
        <v>572574130</v>
      </c>
      <c r="S182" s="286"/>
      <c r="T182" s="287">
        <v>602409120</v>
      </c>
      <c r="U182" s="286" t="s">
        <v>760</v>
      </c>
      <c r="V182" s="288">
        <v>592501</v>
      </c>
      <c r="W182" s="289">
        <v>890</v>
      </c>
      <c r="X182" s="290">
        <v>600.76130000000001</v>
      </c>
      <c r="Y182" s="291">
        <v>57</v>
      </c>
      <c r="Z182" s="290">
        <v>1.07</v>
      </c>
      <c r="AA182" s="292">
        <v>5.7200000000000003E-3</v>
      </c>
      <c r="AB182" s="291">
        <v>332</v>
      </c>
      <c r="AC182" s="293">
        <v>6.0860000000000003E-3</v>
      </c>
    </row>
    <row r="183" spans="1:29" s="275" customFormat="1" ht="12.75" x14ac:dyDescent="0.2">
      <c r="A183" s="283">
        <v>635791</v>
      </c>
      <c r="B183" s="284" t="s">
        <v>1271</v>
      </c>
      <c r="C183" s="285" t="s">
        <v>785</v>
      </c>
      <c r="D183" s="285" t="s">
        <v>758</v>
      </c>
      <c r="E183" s="286" t="s">
        <v>1683</v>
      </c>
      <c r="F183" s="286" t="s">
        <v>437</v>
      </c>
      <c r="G183" s="286" t="s">
        <v>1684</v>
      </c>
      <c r="H183" s="286" t="s">
        <v>785</v>
      </c>
      <c r="I183" s="283">
        <v>635791</v>
      </c>
      <c r="J183" s="286" t="s">
        <v>1567</v>
      </c>
      <c r="K183" s="286" t="s">
        <v>359</v>
      </c>
      <c r="L183" s="286"/>
      <c r="M183" s="286" t="s">
        <v>1797</v>
      </c>
      <c r="N183" s="286" t="s">
        <v>1998</v>
      </c>
      <c r="O183" s="286"/>
      <c r="P183" s="286" t="s">
        <v>1220</v>
      </c>
      <c r="Q183" s="286" t="s">
        <v>1220</v>
      </c>
      <c r="R183" s="287">
        <v>571640123</v>
      </c>
      <c r="S183" s="286"/>
      <c r="T183" s="287">
        <v>603489678</v>
      </c>
      <c r="U183" s="286" t="s">
        <v>1221</v>
      </c>
      <c r="V183" s="288">
        <v>569496</v>
      </c>
      <c r="W183" s="289">
        <v>271</v>
      </c>
      <c r="X183" s="290">
        <v>575.13559999999995</v>
      </c>
      <c r="Y183" s="291">
        <v>0</v>
      </c>
      <c r="Z183" s="290">
        <v>1.07</v>
      </c>
      <c r="AA183" s="292">
        <v>1.7619999999999999E-3</v>
      </c>
      <c r="AB183" s="291">
        <v>7</v>
      </c>
      <c r="AC183" s="293">
        <v>1.2799999999999999E-4</v>
      </c>
    </row>
    <row r="184" spans="1:29" s="275" customFormat="1" ht="12.75" x14ac:dyDescent="0.2">
      <c r="A184" s="283">
        <v>568686</v>
      </c>
      <c r="B184" s="284" t="s">
        <v>1271</v>
      </c>
      <c r="C184" s="285" t="s">
        <v>260</v>
      </c>
      <c r="D184" s="285" t="s">
        <v>1193</v>
      </c>
      <c r="E184" s="286" t="s">
        <v>1652</v>
      </c>
      <c r="F184" s="286" t="s">
        <v>401</v>
      </c>
      <c r="G184" s="286" t="s">
        <v>1653</v>
      </c>
      <c r="H184" s="286" t="s">
        <v>260</v>
      </c>
      <c r="I184" s="283">
        <v>568686</v>
      </c>
      <c r="J184" s="286" t="s">
        <v>1558</v>
      </c>
      <c r="K184" s="286" t="s">
        <v>359</v>
      </c>
      <c r="L184" s="286"/>
      <c r="M184" s="286" t="s">
        <v>1741</v>
      </c>
      <c r="N184" s="286" t="s">
        <v>1999</v>
      </c>
      <c r="O184" s="286"/>
      <c r="P184" s="286" t="s">
        <v>1194</v>
      </c>
      <c r="Q184" s="286" t="s">
        <v>1194</v>
      </c>
      <c r="R184" s="287">
        <v>577944721</v>
      </c>
      <c r="S184" s="287">
        <v>577944721</v>
      </c>
      <c r="T184" s="287">
        <v>739054596</v>
      </c>
      <c r="U184" s="286" t="s">
        <v>1195</v>
      </c>
      <c r="V184" s="288">
        <v>549461</v>
      </c>
      <c r="W184" s="289">
        <v>897</v>
      </c>
      <c r="X184" s="290">
        <v>587.96939999999995</v>
      </c>
      <c r="Y184" s="291">
        <v>102</v>
      </c>
      <c r="Z184" s="290">
        <v>1.07</v>
      </c>
      <c r="AA184" s="292">
        <v>6.0740000000000004E-3</v>
      </c>
      <c r="AB184" s="291">
        <v>699</v>
      </c>
      <c r="AC184" s="293">
        <v>1.2814000000000001E-2</v>
      </c>
    </row>
    <row r="185" spans="1:29" s="275" customFormat="1" ht="12.75" x14ac:dyDescent="0.2">
      <c r="A185" s="283">
        <v>291251</v>
      </c>
      <c r="B185" s="284" t="s">
        <v>1271</v>
      </c>
      <c r="C185" s="285" t="s">
        <v>695</v>
      </c>
      <c r="D185" s="285" t="s">
        <v>624</v>
      </c>
      <c r="E185" s="286" t="s">
        <v>1637</v>
      </c>
      <c r="F185" s="286" t="s">
        <v>695</v>
      </c>
      <c r="G185" s="286" t="s">
        <v>1638</v>
      </c>
      <c r="H185" s="286" t="s">
        <v>695</v>
      </c>
      <c r="I185" s="283">
        <v>291251</v>
      </c>
      <c r="J185" s="286" t="s">
        <v>1367</v>
      </c>
      <c r="K185" s="286" t="s">
        <v>359</v>
      </c>
      <c r="L185" s="286" t="s">
        <v>1704</v>
      </c>
      <c r="M185" s="286" t="s">
        <v>1732</v>
      </c>
      <c r="N185" s="286" t="s">
        <v>1943</v>
      </c>
      <c r="O185" s="286"/>
      <c r="P185" s="286" t="s">
        <v>625</v>
      </c>
      <c r="Q185" s="286" t="s">
        <v>2000</v>
      </c>
      <c r="R185" s="287">
        <v>572000000</v>
      </c>
      <c r="S185" s="287">
        <v>572593123</v>
      </c>
      <c r="T185" s="287">
        <v>775574555</v>
      </c>
      <c r="U185" s="286" t="s">
        <v>626</v>
      </c>
      <c r="V185" s="288">
        <v>592510</v>
      </c>
      <c r="W185" s="289">
        <v>2009</v>
      </c>
      <c r="X185" s="290">
        <v>1303.9721999999999</v>
      </c>
      <c r="Y185" s="291">
        <v>411</v>
      </c>
      <c r="Z185" s="290">
        <v>1.1523000000000001</v>
      </c>
      <c r="AA185" s="292">
        <v>1.4911000000000001E-2</v>
      </c>
      <c r="AB185" s="291">
        <v>408</v>
      </c>
      <c r="AC185" s="293">
        <v>7.4799999999999997E-3</v>
      </c>
    </row>
    <row r="186" spans="1:29" s="275" customFormat="1" ht="12.75" x14ac:dyDescent="0.2">
      <c r="A186" s="283">
        <v>635804</v>
      </c>
      <c r="B186" s="284" t="s">
        <v>1271</v>
      </c>
      <c r="C186" s="285" t="s">
        <v>785</v>
      </c>
      <c r="D186" s="285" t="s">
        <v>1027</v>
      </c>
      <c r="E186" s="286" t="s">
        <v>1683</v>
      </c>
      <c r="F186" s="286" t="s">
        <v>437</v>
      </c>
      <c r="G186" s="286" t="s">
        <v>1684</v>
      </c>
      <c r="H186" s="286" t="s">
        <v>785</v>
      </c>
      <c r="I186" s="283">
        <v>635804</v>
      </c>
      <c r="J186" s="286" t="s">
        <v>1502</v>
      </c>
      <c r="K186" s="286" t="s">
        <v>359</v>
      </c>
      <c r="L186" s="286"/>
      <c r="M186" s="286" t="s">
        <v>1732</v>
      </c>
      <c r="N186" s="286" t="s">
        <v>2001</v>
      </c>
      <c r="O186" s="286"/>
      <c r="P186" s="286" t="s">
        <v>1028</v>
      </c>
      <c r="Q186" s="286" t="s">
        <v>1028</v>
      </c>
      <c r="R186" s="287">
        <v>571637200</v>
      </c>
      <c r="S186" s="286"/>
      <c r="T186" s="287">
        <v>603233515</v>
      </c>
      <c r="U186" s="286" t="s">
        <v>1029</v>
      </c>
      <c r="V186" s="288">
        <v>544621</v>
      </c>
      <c r="W186" s="289">
        <v>609</v>
      </c>
      <c r="X186" s="290">
        <v>1324.4059</v>
      </c>
      <c r="Y186" s="291">
        <v>39</v>
      </c>
      <c r="Z186" s="290">
        <v>1.07</v>
      </c>
      <c r="AA186" s="292">
        <v>4.267E-3</v>
      </c>
      <c r="AB186" s="291">
        <v>45</v>
      </c>
      <c r="AC186" s="293">
        <v>8.25E-4</v>
      </c>
    </row>
    <row r="187" spans="1:29" s="275" customFormat="1" ht="12.75" x14ac:dyDescent="0.2">
      <c r="A187" s="283">
        <v>1265741</v>
      </c>
      <c r="B187" s="284" t="s">
        <v>1271</v>
      </c>
      <c r="C187" s="285" t="s">
        <v>785</v>
      </c>
      <c r="D187" s="285" t="s">
        <v>1234</v>
      </c>
      <c r="E187" s="286" t="s">
        <v>1683</v>
      </c>
      <c r="F187" s="286" t="s">
        <v>437</v>
      </c>
      <c r="G187" s="286" t="s">
        <v>1684</v>
      </c>
      <c r="H187" s="286" t="s">
        <v>785</v>
      </c>
      <c r="I187" s="283">
        <v>1265741</v>
      </c>
      <c r="J187" s="286" t="s">
        <v>1572</v>
      </c>
      <c r="K187" s="286" t="s">
        <v>359</v>
      </c>
      <c r="L187" s="286"/>
      <c r="M187" s="286" t="s">
        <v>1839</v>
      </c>
      <c r="N187" s="286" t="s">
        <v>2002</v>
      </c>
      <c r="O187" s="286"/>
      <c r="P187" s="286" t="s">
        <v>1235</v>
      </c>
      <c r="Q187" s="286" t="s">
        <v>1235</v>
      </c>
      <c r="R187" s="287">
        <v>517618741</v>
      </c>
      <c r="S187" s="286"/>
      <c r="T187" s="287">
        <v>724205382</v>
      </c>
      <c r="U187" s="286" t="s">
        <v>1236</v>
      </c>
      <c r="V187" s="288">
        <v>500071</v>
      </c>
      <c r="W187" s="289">
        <v>1745</v>
      </c>
      <c r="X187" s="290">
        <v>1104.9961000000001</v>
      </c>
      <c r="Y187" s="291">
        <v>224</v>
      </c>
      <c r="Z187" s="290">
        <v>1.07</v>
      </c>
      <c r="AA187" s="292">
        <v>1.1996E-2</v>
      </c>
      <c r="AB187" s="291">
        <v>278</v>
      </c>
      <c r="AC187" s="293">
        <v>5.0959999999999998E-3</v>
      </c>
    </row>
    <row r="188" spans="1:29" s="275" customFormat="1" ht="12.75" x14ac:dyDescent="0.2">
      <c r="A188" s="283">
        <v>291269</v>
      </c>
      <c r="B188" s="284" t="s">
        <v>1271</v>
      </c>
      <c r="C188" s="285" t="s">
        <v>695</v>
      </c>
      <c r="D188" s="285" t="s">
        <v>615</v>
      </c>
      <c r="E188" s="286" t="s">
        <v>1637</v>
      </c>
      <c r="F188" s="286" t="s">
        <v>695</v>
      </c>
      <c r="G188" s="286" t="s">
        <v>1638</v>
      </c>
      <c r="H188" s="286" t="s">
        <v>695</v>
      </c>
      <c r="I188" s="283">
        <v>291269</v>
      </c>
      <c r="J188" s="286" t="s">
        <v>1364</v>
      </c>
      <c r="K188" s="286" t="s">
        <v>359</v>
      </c>
      <c r="L188" s="286" t="s">
        <v>1704</v>
      </c>
      <c r="M188" s="286" t="s">
        <v>1700</v>
      </c>
      <c r="N188" s="286" t="s">
        <v>2003</v>
      </c>
      <c r="O188" s="286"/>
      <c r="P188" s="286" t="s">
        <v>616</v>
      </c>
      <c r="Q188" s="286" t="s">
        <v>2004</v>
      </c>
      <c r="R188" s="287">
        <v>572574110</v>
      </c>
      <c r="S188" s="287">
        <v>572574110</v>
      </c>
      <c r="T188" s="287">
        <v>724178670</v>
      </c>
      <c r="U188" s="286" t="s">
        <v>617</v>
      </c>
      <c r="V188" s="288">
        <v>592528</v>
      </c>
      <c r="W188" s="289">
        <v>998</v>
      </c>
      <c r="X188" s="290">
        <v>859.03269999999998</v>
      </c>
      <c r="Y188" s="291">
        <v>88</v>
      </c>
      <c r="Z188" s="290">
        <v>1.07</v>
      </c>
      <c r="AA188" s="292">
        <v>6.659E-3</v>
      </c>
      <c r="AB188" s="291">
        <v>113</v>
      </c>
      <c r="AC188" s="293">
        <v>2.0720000000000001E-3</v>
      </c>
    </row>
    <row r="189" spans="1:29" s="275" customFormat="1" ht="12.75" x14ac:dyDescent="0.2">
      <c r="A189" s="283">
        <v>568694</v>
      </c>
      <c r="B189" s="284" t="s">
        <v>1271</v>
      </c>
      <c r="C189" s="285" t="s">
        <v>260</v>
      </c>
      <c r="D189" s="285" t="s">
        <v>818</v>
      </c>
      <c r="E189" s="286" t="s">
        <v>1690</v>
      </c>
      <c r="F189" s="286" t="s">
        <v>806</v>
      </c>
      <c r="G189" s="286" t="s">
        <v>1653</v>
      </c>
      <c r="H189" s="286" t="s">
        <v>260</v>
      </c>
      <c r="I189" s="283">
        <v>568694</v>
      </c>
      <c r="J189" s="286" t="s">
        <v>1432</v>
      </c>
      <c r="K189" s="286" t="s">
        <v>359</v>
      </c>
      <c r="L189" s="286"/>
      <c r="M189" s="286" t="s">
        <v>1656</v>
      </c>
      <c r="N189" s="286" t="s">
        <v>2005</v>
      </c>
      <c r="O189" s="286"/>
      <c r="P189" s="286" t="s">
        <v>819</v>
      </c>
      <c r="Q189" s="286" t="s">
        <v>819</v>
      </c>
      <c r="R189" s="287">
        <v>577321709</v>
      </c>
      <c r="S189" s="286"/>
      <c r="T189" s="287">
        <v>602427331</v>
      </c>
      <c r="U189" s="286" t="s">
        <v>820</v>
      </c>
      <c r="V189" s="288">
        <v>549533</v>
      </c>
      <c r="W189" s="289">
        <v>751</v>
      </c>
      <c r="X189" s="290">
        <v>1056.5771</v>
      </c>
      <c r="Y189" s="291">
        <v>28</v>
      </c>
      <c r="Z189" s="290">
        <v>1.07</v>
      </c>
      <c r="AA189" s="292">
        <v>4.8979999999999996E-3</v>
      </c>
      <c r="AB189" s="291">
        <v>35</v>
      </c>
      <c r="AC189" s="293">
        <v>6.4099999999999997E-4</v>
      </c>
    </row>
    <row r="190" spans="1:29" s="275" customFormat="1" ht="12.75" x14ac:dyDescent="0.2">
      <c r="A190" s="283">
        <v>304204</v>
      </c>
      <c r="B190" s="284" t="s">
        <v>1271</v>
      </c>
      <c r="C190" s="285" t="s">
        <v>785</v>
      </c>
      <c r="D190" s="285" t="s">
        <v>779</v>
      </c>
      <c r="E190" s="286" t="s">
        <v>1719</v>
      </c>
      <c r="F190" s="286" t="s">
        <v>785</v>
      </c>
      <c r="G190" s="286" t="s">
        <v>1684</v>
      </c>
      <c r="H190" s="286" t="s">
        <v>785</v>
      </c>
      <c r="I190" s="283">
        <v>304204</v>
      </c>
      <c r="J190" s="286" t="s">
        <v>1419</v>
      </c>
      <c r="K190" s="286" t="s">
        <v>359</v>
      </c>
      <c r="L190" s="286"/>
      <c r="M190" s="286" t="s">
        <v>1692</v>
      </c>
      <c r="N190" s="286" t="s">
        <v>2006</v>
      </c>
      <c r="O190" s="286"/>
      <c r="P190" s="286" t="s">
        <v>780</v>
      </c>
      <c r="Q190" s="286" t="s">
        <v>780</v>
      </c>
      <c r="R190" s="287">
        <v>571456010</v>
      </c>
      <c r="S190" s="287">
        <v>571456002</v>
      </c>
      <c r="T190" s="287">
        <v>724178168</v>
      </c>
      <c r="U190" s="286" t="s">
        <v>781</v>
      </c>
      <c r="V190" s="288">
        <v>544655</v>
      </c>
      <c r="W190" s="289">
        <v>579</v>
      </c>
      <c r="X190" s="290">
        <v>1345.6525999999999</v>
      </c>
      <c r="Y190" s="291">
        <v>104</v>
      </c>
      <c r="Z190" s="290">
        <v>1.07</v>
      </c>
      <c r="AA190" s="292">
        <v>4.5630000000000002E-3</v>
      </c>
      <c r="AB190" s="291">
        <v>110</v>
      </c>
      <c r="AC190" s="293">
        <v>2.0170000000000001E-3</v>
      </c>
    </row>
    <row r="191" spans="1:29" s="275" customFormat="1" ht="12.75" x14ac:dyDescent="0.2">
      <c r="A191" s="283">
        <v>568708</v>
      </c>
      <c r="B191" s="284" t="s">
        <v>1271</v>
      </c>
      <c r="C191" s="285" t="s">
        <v>260</v>
      </c>
      <c r="D191" s="285" t="s">
        <v>642</v>
      </c>
      <c r="E191" s="286" t="s">
        <v>1660</v>
      </c>
      <c r="F191" s="286" t="s">
        <v>607</v>
      </c>
      <c r="G191" s="286" t="s">
        <v>1653</v>
      </c>
      <c r="H191" s="286" t="s">
        <v>260</v>
      </c>
      <c r="I191" s="283">
        <v>568708</v>
      </c>
      <c r="J191" s="286" t="s">
        <v>1373</v>
      </c>
      <c r="K191" s="286" t="s">
        <v>359</v>
      </c>
      <c r="L191" s="286" t="s">
        <v>1704</v>
      </c>
      <c r="M191" s="286" t="s">
        <v>1751</v>
      </c>
      <c r="N191" s="286" t="s">
        <v>2007</v>
      </c>
      <c r="O191" s="286" t="s">
        <v>2008</v>
      </c>
      <c r="P191" s="286" t="s">
        <v>643</v>
      </c>
      <c r="Q191" s="286" t="s">
        <v>2009</v>
      </c>
      <c r="R191" s="287">
        <v>577113071</v>
      </c>
      <c r="S191" s="287">
        <v>577113070</v>
      </c>
      <c r="T191" s="287">
        <v>603551967</v>
      </c>
      <c r="U191" s="286" t="s">
        <v>644</v>
      </c>
      <c r="V191" s="288">
        <v>549401</v>
      </c>
      <c r="W191" s="289">
        <v>1250</v>
      </c>
      <c r="X191" s="290">
        <v>958.64800000000002</v>
      </c>
      <c r="Y191" s="291">
        <v>170</v>
      </c>
      <c r="Z191" s="290">
        <v>1.07</v>
      </c>
      <c r="AA191" s="292">
        <v>8.7209999999999996E-3</v>
      </c>
      <c r="AB191" s="291">
        <v>353</v>
      </c>
      <c r="AC191" s="293">
        <v>6.4710000000000002E-3</v>
      </c>
    </row>
    <row r="192" spans="1:29" s="275" customFormat="1" ht="12.75" x14ac:dyDescent="0.2">
      <c r="A192" s="283">
        <v>291277</v>
      </c>
      <c r="B192" s="284" t="s">
        <v>1271</v>
      </c>
      <c r="C192" s="285" t="s">
        <v>695</v>
      </c>
      <c r="D192" s="285" t="s">
        <v>580</v>
      </c>
      <c r="E192" s="286" t="s">
        <v>1643</v>
      </c>
      <c r="F192" s="286" t="s">
        <v>1145</v>
      </c>
      <c r="G192" s="286" t="s">
        <v>1638</v>
      </c>
      <c r="H192" s="286" t="s">
        <v>695</v>
      </c>
      <c r="I192" s="283">
        <v>291277</v>
      </c>
      <c r="J192" s="286" t="s">
        <v>1352</v>
      </c>
      <c r="K192" s="286" t="s">
        <v>359</v>
      </c>
      <c r="L192" s="286" t="s">
        <v>1704</v>
      </c>
      <c r="M192" s="286" t="s">
        <v>1656</v>
      </c>
      <c r="N192" s="286" t="s">
        <v>2010</v>
      </c>
      <c r="O192" s="286"/>
      <c r="P192" s="286" t="s">
        <v>581</v>
      </c>
      <c r="Q192" s="286" t="s">
        <v>2011</v>
      </c>
      <c r="R192" s="287">
        <v>572672221</v>
      </c>
      <c r="S192" s="287">
        <v>572672222</v>
      </c>
      <c r="T192" s="287">
        <v>773018032</v>
      </c>
      <c r="U192" s="286" t="s">
        <v>582</v>
      </c>
      <c r="V192" s="288">
        <v>592536</v>
      </c>
      <c r="W192" s="289">
        <v>1015</v>
      </c>
      <c r="X192" s="290">
        <v>960.07619999999997</v>
      </c>
      <c r="Y192" s="291">
        <v>185</v>
      </c>
      <c r="Z192" s="290">
        <v>1.07</v>
      </c>
      <c r="AA192" s="292">
        <v>7.4819999999999999E-3</v>
      </c>
      <c r="AB192" s="291">
        <v>115</v>
      </c>
      <c r="AC192" s="293">
        <v>2.1080000000000001E-3</v>
      </c>
    </row>
    <row r="193" spans="1:29" s="275" customFormat="1" ht="12.75" x14ac:dyDescent="0.2">
      <c r="A193" s="283">
        <v>380849</v>
      </c>
      <c r="B193" s="284" t="s">
        <v>1271</v>
      </c>
      <c r="C193" s="285" t="s">
        <v>238</v>
      </c>
      <c r="D193" s="285" t="s">
        <v>574</v>
      </c>
      <c r="E193" s="286" t="s">
        <v>1648</v>
      </c>
      <c r="F193" s="286" t="s">
        <v>238</v>
      </c>
      <c r="G193" s="286" t="s">
        <v>1649</v>
      </c>
      <c r="H193" s="286" t="s">
        <v>238</v>
      </c>
      <c r="I193" s="283">
        <v>380849</v>
      </c>
      <c r="J193" s="286" t="s">
        <v>1350</v>
      </c>
      <c r="K193" s="286" t="s">
        <v>359</v>
      </c>
      <c r="L193" s="286" t="s">
        <v>1704</v>
      </c>
      <c r="M193" s="286" t="s">
        <v>1654</v>
      </c>
      <c r="N193" s="286" t="s">
        <v>2012</v>
      </c>
      <c r="O193" s="286"/>
      <c r="P193" s="286" t="s">
        <v>575</v>
      </c>
      <c r="Q193" s="286" t="s">
        <v>2013</v>
      </c>
      <c r="R193" s="287">
        <v>573370267</v>
      </c>
      <c r="S193" s="286"/>
      <c r="T193" s="287">
        <v>602102455</v>
      </c>
      <c r="U193" s="286" t="s">
        <v>576</v>
      </c>
      <c r="V193" s="288">
        <v>587397</v>
      </c>
      <c r="W193" s="289">
        <v>246</v>
      </c>
      <c r="X193" s="290">
        <v>395.34629999999999</v>
      </c>
      <c r="Y193" s="291">
        <v>0</v>
      </c>
      <c r="Z193" s="290">
        <v>1.07</v>
      </c>
      <c r="AA193" s="292">
        <v>1.5479999999999999E-3</v>
      </c>
      <c r="AB193" s="291">
        <v>46</v>
      </c>
      <c r="AC193" s="293">
        <v>8.43E-4</v>
      </c>
    </row>
    <row r="194" spans="1:29" s="275" customFormat="1" ht="12.75" x14ac:dyDescent="0.2">
      <c r="A194" s="283">
        <v>544566</v>
      </c>
      <c r="B194" s="284" t="s">
        <v>1271</v>
      </c>
      <c r="C194" s="285" t="s">
        <v>238</v>
      </c>
      <c r="D194" s="285" t="s">
        <v>1187</v>
      </c>
      <c r="E194" s="286" t="s">
        <v>1648</v>
      </c>
      <c r="F194" s="286" t="s">
        <v>238</v>
      </c>
      <c r="G194" s="286" t="s">
        <v>1649</v>
      </c>
      <c r="H194" s="286" t="s">
        <v>238</v>
      </c>
      <c r="I194" s="283">
        <v>544566</v>
      </c>
      <c r="J194" s="286" t="s">
        <v>1556</v>
      </c>
      <c r="K194" s="286" t="s">
        <v>355</v>
      </c>
      <c r="L194" s="286"/>
      <c r="M194" s="286" t="s">
        <v>2014</v>
      </c>
      <c r="N194" s="286" t="s">
        <v>2015</v>
      </c>
      <c r="O194" s="286"/>
      <c r="P194" s="286" t="s">
        <v>1188</v>
      </c>
      <c r="Q194" s="286" t="s">
        <v>1188</v>
      </c>
      <c r="R194" s="287">
        <v>573350527</v>
      </c>
      <c r="S194" s="286"/>
      <c r="T194" s="286"/>
      <c r="U194" s="286" t="s">
        <v>1189</v>
      </c>
      <c r="V194" s="288">
        <v>588890</v>
      </c>
      <c r="W194" s="289">
        <v>719</v>
      </c>
      <c r="X194" s="290">
        <v>699.27380000000005</v>
      </c>
      <c r="Y194" s="291">
        <v>35</v>
      </c>
      <c r="Z194" s="290">
        <v>1.07</v>
      </c>
      <c r="AA194" s="292">
        <v>4.6239999999999996E-3</v>
      </c>
      <c r="AB194" s="291">
        <v>191</v>
      </c>
      <c r="AC194" s="293">
        <v>3.5010000000000002E-3</v>
      </c>
    </row>
    <row r="195" spans="1:29" s="275" customFormat="1" ht="12.75" x14ac:dyDescent="0.2">
      <c r="A195" s="283">
        <v>304212</v>
      </c>
      <c r="B195" s="284" t="s">
        <v>1271</v>
      </c>
      <c r="C195" s="285" t="s">
        <v>785</v>
      </c>
      <c r="D195" s="285" t="s">
        <v>553</v>
      </c>
      <c r="E195" s="286" t="s">
        <v>1719</v>
      </c>
      <c r="F195" s="286" t="s">
        <v>785</v>
      </c>
      <c r="G195" s="286" t="s">
        <v>1684</v>
      </c>
      <c r="H195" s="286" t="s">
        <v>785</v>
      </c>
      <c r="I195" s="283">
        <v>304212</v>
      </c>
      <c r="J195" s="286" t="s">
        <v>1343</v>
      </c>
      <c r="K195" s="286" t="s">
        <v>359</v>
      </c>
      <c r="L195" s="286" t="s">
        <v>1704</v>
      </c>
      <c r="M195" s="286" t="s">
        <v>1790</v>
      </c>
      <c r="N195" s="286" t="s">
        <v>2016</v>
      </c>
      <c r="O195" s="286"/>
      <c r="P195" s="286" t="s">
        <v>554</v>
      </c>
      <c r="Q195" s="286" t="s">
        <v>2017</v>
      </c>
      <c r="R195" s="287">
        <v>571456137</v>
      </c>
      <c r="S195" s="286"/>
      <c r="T195" s="287">
        <v>731142997</v>
      </c>
      <c r="U195" s="286" t="s">
        <v>555</v>
      </c>
      <c r="V195" s="288">
        <v>544671</v>
      </c>
      <c r="W195" s="289">
        <v>497</v>
      </c>
      <c r="X195" s="290">
        <v>714.11950000000002</v>
      </c>
      <c r="Y195" s="291">
        <v>0</v>
      </c>
      <c r="Z195" s="290">
        <v>1.07</v>
      </c>
      <c r="AA195" s="292">
        <v>3.1110000000000001E-3</v>
      </c>
      <c r="AB195" s="291">
        <v>113</v>
      </c>
      <c r="AC195" s="293">
        <v>2.0720000000000001E-3</v>
      </c>
    </row>
    <row r="196" spans="1:29" s="275" customFormat="1" ht="12.75" x14ac:dyDescent="0.2">
      <c r="A196" s="283">
        <v>304221</v>
      </c>
      <c r="B196" s="284" t="s">
        <v>1271</v>
      </c>
      <c r="C196" s="285" t="s">
        <v>785</v>
      </c>
      <c r="D196" s="285" t="s">
        <v>677</v>
      </c>
      <c r="E196" s="286" t="s">
        <v>1731</v>
      </c>
      <c r="F196" s="286" t="s">
        <v>544</v>
      </c>
      <c r="G196" s="286" t="s">
        <v>1684</v>
      </c>
      <c r="H196" s="286" t="s">
        <v>785</v>
      </c>
      <c r="I196" s="283">
        <v>304221</v>
      </c>
      <c r="J196" s="286" t="s">
        <v>1385</v>
      </c>
      <c r="K196" s="286" t="s">
        <v>359</v>
      </c>
      <c r="L196" s="286" t="s">
        <v>1704</v>
      </c>
      <c r="M196" s="286" t="s">
        <v>1881</v>
      </c>
      <c r="N196" s="286" t="s">
        <v>2018</v>
      </c>
      <c r="O196" s="286"/>
      <c r="P196" s="286" t="s">
        <v>678</v>
      </c>
      <c r="Q196" s="286" t="s">
        <v>2019</v>
      </c>
      <c r="R196" s="287">
        <v>571643229</v>
      </c>
      <c r="S196" s="287">
        <v>571643230</v>
      </c>
      <c r="T196" s="287">
        <v>724179469</v>
      </c>
      <c r="U196" s="286" t="s">
        <v>679</v>
      </c>
      <c r="V196" s="288">
        <v>544698</v>
      </c>
      <c r="W196" s="289">
        <v>1750</v>
      </c>
      <c r="X196" s="290">
        <v>2347.3449000000001</v>
      </c>
      <c r="Y196" s="291">
        <v>161</v>
      </c>
      <c r="Z196" s="290">
        <v>1.07</v>
      </c>
      <c r="AA196" s="292">
        <v>1.2064999999999999E-2</v>
      </c>
      <c r="AB196" s="291">
        <v>383</v>
      </c>
      <c r="AC196" s="293">
        <v>7.0210000000000003E-3</v>
      </c>
    </row>
    <row r="197" spans="1:29" s="275" customFormat="1" ht="12.75" x14ac:dyDescent="0.2">
      <c r="A197" s="283">
        <v>284378</v>
      </c>
      <c r="B197" s="284" t="s">
        <v>1271</v>
      </c>
      <c r="C197" s="285" t="s">
        <v>260</v>
      </c>
      <c r="D197" s="285" t="s">
        <v>550</v>
      </c>
      <c r="E197" s="286" t="s">
        <v>1669</v>
      </c>
      <c r="F197" s="286" t="s">
        <v>260</v>
      </c>
      <c r="G197" s="286" t="s">
        <v>1653</v>
      </c>
      <c r="H197" s="286" t="s">
        <v>260</v>
      </c>
      <c r="I197" s="283">
        <v>284378</v>
      </c>
      <c r="J197" s="286" t="s">
        <v>1342</v>
      </c>
      <c r="K197" s="286" t="s">
        <v>359</v>
      </c>
      <c r="L197" s="286" t="s">
        <v>1704</v>
      </c>
      <c r="M197" s="286" t="s">
        <v>1746</v>
      </c>
      <c r="N197" s="286" t="s">
        <v>2020</v>
      </c>
      <c r="O197" s="286"/>
      <c r="P197" s="286" t="s">
        <v>551</v>
      </c>
      <c r="Q197" s="286" t="s">
        <v>2021</v>
      </c>
      <c r="R197" s="287">
        <v>577994024</v>
      </c>
      <c r="S197" s="286"/>
      <c r="T197" s="287">
        <v>724178586</v>
      </c>
      <c r="U197" s="286" t="s">
        <v>552</v>
      </c>
      <c r="V197" s="288">
        <v>585661</v>
      </c>
      <c r="W197" s="289">
        <v>776</v>
      </c>
      <c r="X197" s="290">
        <v>1195.2511</v>
      </c>
      <c r="Y197" s="291">
        <v>51</v>
      </c>
      <c r="Z197" s="290">
        <v>1.07</v>
      </c>
      <c r="AA197" s="292">
        <v>5.2579999999999997E-3</v>
      </c>
      <c r="AB197" s="291">
        <v>60</v>
      </c>
      <c r="AC197" s="293">
        <v>1.1000000000000001E-3</v>
      </c>
    </row>
    <row r="198" spans="1:29" s="275" customFormat="1" ht="12.75" x14ac:dyDescent="0.2">
      <c r="A198" s="283">
        <v>287644</v>
      </c>
      <c r="B198" s="284" t="s">
        <v>1271</v>
      </c>
      <c r="C198" s="285" t="s">
        <v>238</v>
      </c>
      <c r="D198" s="285" t="s">
        <v>1248</v>
      </c>
      <c r="E198" s="286" t="s">
        <v>1678</v>
      </c>
      <c r="F198" s="286" t="s">
        <v>1006</v>
      </c>
      <c r="G198" s="286" t="s">
        <v>1649</v>
      </c>
      <c r="H198" s="286" t="s">
        <v>238</v>
      </c>
      <c r="I198" s="283">
        <v>287644</v>
      </c>
      <c r="J198" s="286" t="s">
        <v>1577</v>
      </c>
      <c r="K198" s="286" t="s">
        <v>359</v>
      </c>
      <c r="L198" s="286"/>
      <c r="M198" s="286" t="s">
        <v>1720</v>
      </c>
      <c r="N198" s="286" t="s">
        <v>2022</v>
      </c>
      <c r="O198" s="286"/>
      <c r="P198" s="286" t="s">
        <v>1249</v>
      </c>
      <c r="Q198" s="286" t="s">
        <v>1249</v>
      </c>
      <c r="R198" s="287">
        <v>573386125</v>
      </c>
      <c r="S198" s="287">
        <v>573386125</v>
      </c>
      <c r="T198" s="287">
        <v>725121256</v>
      </c>
      <c r="U198" s="286" t="s">
        <v>1250</v>
      </c>
      <c r="V198" s="288">
        <v>588903</v>
      </c>
      <c r="W198" s="289">
        <v>1189</v>
      </c>
      <c r="X198" s="290">
        <v>1068.8023000000001</v>
      </c>
      <c r="Y198" s="291">
        <v>117</v>
      </c>
      <c r="Z198" s="290">
        <v>1.07</v>
      </c>
      <c r="AA198" s="292">
        <v>8.0400000000000003E-3</v>
      </c>
      <c r="AB198" s="291">
        <v>128</v>
      </c>
      <c r="AC198" s="293">
        <v>2.3470000000000001E-3</v>
      </c>
    </row>
    <row r="199" spans="1:29" s="275" customFormat="1" ht="12.75" x14ac:dyDescent="0.2">
      <c r="A199" s="283">
        <v>635782</v>
      </c>
      <c r="B199" s="284" t="s">
        <v>1271</v>
      </c>
      <c r="C199" s="285" t="s">
        <v>785</v>
      </c>
      <c r="D199" s="285" t="s">
        <v>431</v>
      </c>
      <c r="E199" s="286" t="s">
        <v>1719</v>
      </c>
      <c r="F199" s="286" t="s">
        <v>785</v>
      </c>
      <c r="G199" s="286" t="s">
        <v>1684</v>
      </c>
      <c r="H199" s="286" t="s">
        <v>785</v>
      </c>
      <c r="I199" s="283">
        <v>635782</v>
      </c>
      <c r="J199" s="286" t="s">
        <v>1302</v>
      </c>
      <c r="K199" s="286" t="s">
        <v>359</v>
      </c>
      <c r="L199" s="286" t="s">
        <v>1644</v>
      </c>
      <c r="M199" s="286" t="s">
        <v>1754</v>
      </c>
      <c r="N199" s="286" t="s">
        <v>2023</v>
      </c>
      <c r="O199" s="286"/>
      <c r="P199" s="286" t="s">
        <v>432</v>
      </c>
      <c r="Q199" s="286" t="s">
        <v>2024</v>
      </c>
      <c r="R199" s="287">
        <v>571452267</v>
      </c>
      <c r="S199" s="286"/>
      <c r="T199" s="287">
        <v>605285239</v>
      </c>
      <c r="U199" s="286" t="s">
        <v>433</v>
      </c>
      <c r="V199" s="288">
        <v>544728</v>
      </c>
      <c r="W199" s="289">
        <v>623</v>
      </c>
      <c r="X199" s="290">
        <v>839.66980000000001</v>
      </c>
      <c r="Y199" s="291">
        <v>39</v>
      </c>
      <c r="Z199" s="290">
        <v>1.07</v>
      </c>
      <c r="AA199" s="292">
        <v>4.1570000000000001E-3</v>
      </c>
      <c r="AB199" s="291">
        <v>122</v>
      </c>
      <c r="AC199" s="293">
        <v>2.2369999999999998E-3</v>
      </c>
    </row>
    <row r="200" spans="1:29" s="275" customFormat="1" ht="12.75" x14ac:dyDescent="0.2">
      <c r="A200" s="283">
        <v>544531</v>
      </c>
      <c r="B200" s="284" t="s">
        <v>1271</v>
      </c>
      <c r="C200" s="285" t="s">
        <v>238</v>
      </c>
      <c r="D200" s="285" t="s">
        <v>532</v>
      </c>
      <c r="E200" s="286" t="s">
        <v>1678</v>
      </c>
      <c r="F200" s="286" t="s">
        <v>1006</v>
      </c>
      <c r="G200" s="286" t="s">
        <v>1649</v>
      </c>
      <c r="H200" s="286" t="s">
        <v>238</v>
      </c>
      <c r="I200" s="283">
        <v>544531</v>
      </c>
      <c r="J200" s="286" t="s">
        <v>1336</v>
      </c>
      <c r="K200" s="286" t="s">
        <v>355</v>
      </c>
      <c r="L200" s="286" t="s">
        <v>1704</v>
      </c>
      <c r="M200" s="286" t="s">
        <v>1913</v>
      </c>
      <c r="N200" s="286" t="s">
        <v>2025</v>
      </c>
      <c r="O200" s="286"/>
      <c r="P200" s="286" t="s">
        <v>533</v>
      </c>
      <c r="Q200" s="286" t="s">
        <v>2026</v>
      </c>
      <c r="R200" s="287">
        <v>573399297</v>
      </c>
      <c r="S200" s="287">
        <v>573397992</v>
      </c>
      <c r="T200" s="287">
        <v>725121255</v>
      </c>
      <c r="U200" s="286" t="s">
        <v>534</v>
      </c>
      <c r="V200" s="288">
        <v>549720</v>
      </c>
      <c r="W200" s="289">
        <v>993</v>
      </c>
      <c r="X200" s="290">
        <v>317.6431</v>
      </c>
      <c r="Y200" s="291">
        <v>76</v>
      </c>
      <c r="Z200" s="290">
        <v>1.07</v>
      </c>
      <c r="AA200" s="292">
        <v>6.3340000000000002E-3</v>
      </c>
      <c r="AB200" s="291">
        <v>58</v>
      </c>
      <c r="AC200" s="293">
        <v>1.0629999999999999E-3</v>
      </c>
    </row>
    <row r="201" spans="1:29" s="275" customFormat="1" ht="12.75" x14ac:dyDescent="0.2">
      <c r="A201" s="283">
        <v>284386</v>
      </c>
      <c r="B201" s="284" t="s">
        <v>1271</v>
      </c>
      <c r="C201" s="285" t="s">
        <v>260</v>
      </c>
      <c r="D201" s="285" t="s">
        <v>556</v>
      </c>
      <c r="E201" s="286" t="s">
        <v>1669</v>
      </c>
      <c r="F201" s="286" t="s">
        <v>260</v>
      </c>
      <c r="G201" s="286" t="s">
        <v>1653</v>
      </c>
      <c r="H201" s="286" t="s">
        <v>260</v>
      </c>
      <c r="I201" s="283">
        <v>284386</v>
      </c>
      <c r="J201" s="286" t="s">
        <v>1344</v>
      </c>
      <c r="K201" s="286" t="s">
        <v>359</v>
      </c>
      <c r="L201" s="286" t="s">
        <v>1704</v>
      </c>
      <c r="M201" s="286" t="s">
        <v>1692</v>
      </c>
      <c r="N201" s="286" t="s">
        <v>2027</v>
      </c>
      <c r="O201" s="286"/>
      <c r="P201" s="286" t="s">
        <v>557</v>
      </c>
      <c r="Q201" s="286" t="s">
        <v>2028</v>
      </c>
      <c r="R201" s="287">
        <v>577911582</v>
      </c>
      <c r="S201" s="287">
        <v>577911582</v>
      </c>
      <c r="T201" s="287">
        <v>606540288</v>
      </c>
      <c r="U201" s="286" t="s">
        <v>558</v>
      </c>
      <c r="V201" s="288">
        <v>585670</v>
      </c>
      <c r="W201" s="289">
        <v>859</v>
      </c>
      <c r="X201" s="290">
        <v>1117.6783</v>
      </c>
      <c r="Y201" s="291">
        <v>72</v>
      </c>
      <c r="Z201" s="290">
        <v>1.07</v>
      </c>
      <c r="AA201" s="292">
        <v>5.8510000000000003E-3</v>
      </c>
      <c r="AB201" s="291">
        <v>81</v>
      </c>
      <c r="AC201" s="293">
        <v>1.485E-3</v>
      </c>
    </row>
    <row r="202" spans="1:29" s="275" customFormat="1" ht="12.75" x14ac:dyDescent="0.2">
      <c r="A202" s="283">
        <v>287661</v>
      </c>
      <c r="B202" s="284" t="s">
        <v>1271</v>
      </c>
      <c r="C202" s="285" t="s">
        <v>238</v>
      </c>
      <c r="D202" s="285" t="s">
        <v>389</v>
      </c>
      <c r="E202" s="286" t="s">
        <v>1663</v>
      </c>
      <c r="F202" s="286" t="s">
        <v>1260</v>
      </c>
      <c r="G202" s="286" t="s">
        <v>1649</v>
      </c>
      <c r="H202" s="286" t="s">
        <v>238</v>
      </c>
      <c r="I202" s="283">
        <v>287661</v>
      </c>
      <c r="J202" s="286" t="s">
        <v>1288</v>
      </c>
      <c r="K202" s="286" t="s">
        <v>359</v>
      </c>
      <c r="L202" s="286"/>
      <c r="M202" s="286" t="s">
        <v>1784</v>
      </c>
      <c r="N202" s="286" t="s">
        <v>2029</v>
      </c>
      <c r="O202" s="286"/>
      <c r="P202" s="286" t="s">
        <v>390</v>
      </c>
      <c r="Q202" s="286" t="s">
        <v>390</v>
      </c>
      <c r="R202" s="287">
        <v>573391263</v>
      </c>
      <c r="S202" s="286"/>
      <c r="T202" s="287">
        <v>724184265</v>
      </c>
      <c r="U202" s="286" t="s">
        <v>391</v>
      </c>
      <c r="V202" s="288">
        <v>588920</v>
      </c>
      <c r="W202" s="289">
        <v>480</v>
      </c>
      <c r="X202" s="290">
        <v>4142.8705</v>
      </c>
      <c r="Y202" s="291">
        <v>103</v>
      </c>
      <c r="Z202" s="290">
        <v>1.07</v>
      </c>
      <c r="AA202" s="292">
        <v>5.0829999999999998E-3</v>
      </c>
      <c r="AB202" s="291">
        <v>163</v>
      </c>
      <c r="AC202" s="293">
        <v>2.9880000000000002E-3</v>
      </c>
    </row>
    <row r="203" spans="1:29" s="275" customFormat="1" ht="12.75" x14ac:dyDescent="0.2">
      <c r="A203" s="283">
        <v>287679</v>
      </c>
      <c r="B203" s="284" t="s">
        <v>1271</v>
      </c>
      <c r="C203" s="285" t="s">
        <v>238</v>
      </c>
      <c r="D203" s="285" t="s">
        <v>878</v>
      </c>
      <c r="E203" s="286" t="s">
        <v>1648</v>
      </c>
      <c r="F203" s="286" t="s">
        <v>238</v>
      </c>
      <c r="G203" s="286" t="s">
        <v>1649</v>
      </c>
      <c r="H203" s="286" t="s">
        <v>238</v>
      </c>
      <c r="I203" s="283">
        <v>287679</v>
      </c>
      <c r="J203" s="286" t="s">
        <v>1452</v>
      </c>
      <c r="K203" s="286" t="s">
        <v>359</v>
      </c>
      <c r="L203" s="286"/>
      <c r="M203" s="286" t="s">
        <v>1645</v>
      </c>
      <c r="N203" s="286" t="s">
        <v>2030</v>
      </c>
      <c r="O203" s="286"/>
      <c r="P203" s="286" t="s">
        <v>879</v>
      </c>
      <c r="Q203" s="286" t="s">
        <v>879</v>
      </c>
      <c r="R203" s="287">
        <v>573364028</v>
      </c>
      <c r="S203" s="286"/>
      <c r="T203" s="287">
        <v>602726019</v>
      </c>
      <c r="U203" s="286" t="s">
        <v>880</v>
      </c>
      <c r="V203" s="288">
        <v>588938</v>
      </c>
      <c r="W203" s="289">
        <v>1153</v>
      </c>
      <c r="X203" s="290">
        <v>1210.7946999999999</v>
      </c>
      <c r="Y203" s="291">
        <v>87</v>
      </c>
      <c r="Z203" s="290">
        <v>1.07</v>
      </c>
      <c r="AA203" s="292">
        <v>7.6779999999999999E-3</v>
      </c>
      <c r="AB203" s="291">
        <v>121</v>
      </c>
      <c r="AC203" s="293">
        <v>2.2179999999999999E-3</v>
      </c>
    </row>
    <row r="204" spans="1:29" s="275" customFormat="1" ht="12.75" x14ac:dyDescent="0.2">
      <c r="A204" s="283">
        <v>304263</v>
      </c>
      <c r="B204" s="284" t="s">
        <v>1271</v>
      </c>
      <c r="C204" s="285" t="s">
        <v>785</v>
      </c>
      <c r="D204" s="285" t="s">
        <v>916</v>
      </c>
      <c r="E204" s="286" t="s">
        <v>1719</v>
      </c>
      <c r="F204" s="286" t="s">
        <v>785</v>
      </c>
      <c r="G204" s="286" t="s">
        <v>1684</v>
      </c>
      <c r="H204" s="286" t="s">
        <v>785</v>
      </c>
      <c r="I204" s="283">
        <v>304263</v>
      </c>
      <c r="J204" s="286" t="s">
        <v>1465</v>
      </c>
      <c r="K204" s="286" t="s">
        <v>359</v>
      </c>
      <c r="L204" s="286"/>
      <c r="M204" s="286" t="s">
        <v>1700</v>
      </c>
      <c r="N204" s="286" t="s">
        <v>2031</v>
      </c>
      <c r="O204" s="286"/>
      <c r="P204" s="286" t="s">
        <v>917</v>
      </c>
      <c r="Q204" s="286" t="s">
        <v>917</v>
      </c>
      <c r="R204" s="287">
        <v>571442023</v>
      </c>
      <c r="S204" s="286"/>
      <c r="T204" s="287">
        <v>731200918</v>
      </c>
      <c r="U204" s="286" t="s">
        <v>918</v>
      </c>
      <c r="V204" s="288">
        <v>544787</v>
      </c>
      <c r="W204" s="289">
        <v>1818</v>
      </c>
      <c r="X204" s="290">
        <v>1874.8154999999999</v>
      </c>
      <c r="Y204" s="291">
        <v>167</v>
      </c>
      <c r="Z204" s="290">
        <v>1.07</v>
      </c>
      <c r="AA204" s="292">
        <v>1.2312E-2</v>
      </c>
      <c r="AB204" s="291">
        <v>385</v>
      </c>
      <c r="AC204" s="293">
        <v>7.058E-3</v>
      </c>
    </row>
    <row r="205" spans="1:29" s="275" customFormat="1" ht="12.75" x14ac:dyDescent="0.2">
      <c r="A205" s="283">
        <v>70805202</v>
      </c>
      <c r="B205" s="284" t="s">
        <v>1271</v>
      </c>
      <c r="C205" s="285" t="s">
        <v>260</v>
      </c>
      <c r="D205" s="285" t="s">
        <v>377</v>
      </c>
      <c r="E205" s="286" t="s">
        <v>1690</v>
      </c>
      <c r="F205" s="286" t="s">
        <v>806</v>
      </c>
      <c r="G205" s="286" t="s">
        <v>1653</v>
      </c>
      <c r="H205" s="286" t="s">
        <v>260</v>
      </c>
      <c r="I205" s="283">
        <v>70805202</v>
      </c>
      <c r="J205" s="286" t="s">
        <v>1284</v>
      </c>
      <c r="K205" s="286" t="s">
        <v>359</v>
      </c>
      <c r="L205" s="286"/>
      <c r="M205" s="286" t="s">
        <v>1784</v>
      </c>
      <c r="N205" s="286" t="s">
        <v>2032</v>
      </c>
      <c r="O205" s="286"/>
      <c r="P205" s="286" t="s">
        <v>378</v>
      </c>
      <c r="Q205" s="286" t="s">
        <v>378</v>
      </c>
      <c r="R205" s="287">
        <v>577343652</v>
      </c>
      <c r="S205" s="287">
        <v>577310172</v>
      </c>
      <c r="T205" s="287">
        <v>739412724</v>
      </c>
      <c r="U205" s="286" t="s">
        <v>379</v>
      </c>
      <c r="V205" s="288">
        <v>556980</v>
      </c>
      <c r="W205" s="289">
        <v>575</v>
      </c>
      <c r="X205" s="290">
        <v>998.25869999999998</v>
      </c>
      <c r="Y205" s="291">
        <v>35</v>
      </c>
      <c r="Z205" s="290">
        <v>1.07</v>
      </c>
      <c r="AA205" s="292">
        <v>3.9160000000000002E-3</v>
      </c>
      <c r="AB205" s="291">
        <v>749</v>
      </c>
      <c r="AC205" s="293">
        <v>1.3731E-2</v>
      </c>
    </row>
    <row r="206" spans="1:29" s="275" customFormat="1" ht="12.75" x14ac:dyDescent="0.2">
      <c r="A206" s="283">
        <v>287687</v>
      </c>
      <c r="B206" s="284" t="s">
        <v>1271</v>
      </c>
      <c r="C206" s="285" t="s">
        <v>238</v>
      </c>
      <c r="D206" s="285" t="s">
        <v>913</v>
      </c>
      <c r="E206" s="286" t="s">
        <v>1678</v>
      </c>
      <c r="F206" s="286" t="s">
        <v>1006</v>
      </c>
      <c r="G206" s="286" t="s">
        <v>1649</v>
      </c>
      <c r="H206" s="286" t="s">
        <v>238</v>
      </c>
      <c r="I206" s="283">
        <v>287687</v>
      </c>
      <c r="J206" s="286" t="s">
        <v>1464</v>
      </c>
      <c r="K206" s="286" t="s">
        <v>359</v>
      </c>
      <c r="L206" s="286"/>
      <c r="M206" s="286" t="s">
        <v>1700</v>
      </c>
      <c r="N206" s="286" t="s">
        <v>2033</v>
      </c>
      <c r="O206" s="286"/>
      <c r="P206" s="286" t="s">
        <v>914</v>
      </c>
      <c r="Q206" s="286" t="s">
        <v>914</v>
      </c>
      <c r="R206" s="287">
        <v>573385244</v>
      </c>
      <c r="S206" s="287">
        <v>573385244</v>
      </c>
      <c r="T206" s="287">
        <v>724187089</v>
      </c>
      <c r="U206" s="286" t="s">
        <v>915</v>
      </c>
      <c r="V206" s="288">
        <v>588946</v>
      </c>
      <c r="W206" s="289">
        <v>666</v>
      </c>
      <c r="X206" s="290">
        <v>686.87879999999996</v>
      </c>
      <c r="Y206" s="291">
        <v>24</v>
      </c>
      <c r="Z206" s="290">
        <v>1.07</v>
      </c>
      <c r="AA206" s="292">
        <v>4.2379999999999996E-3</v>
      </c>
      <c r="AB206" s="291">
        <v>76</v>
      </c>
      <c r="AC206" s="293">
        <v>1.3929999999999999E-3</v>
      </c>
    </row>
    <row r="207" spans="1:29" s="275" customFormat="1" ht="12.75" x14ac:dyDescent="0.2">
      <c r="A207" s="283">
        <v>287695</v>
      </c>
      <c r="B207" s="284" t="s">
        <v>1271</v>
      </c>
      <c r="C207" s="285" t="s">
        <v>238</v>
      </c>
      <c r="D207" s="285" t="s">
        <v>1151</v>
      </c>
      <c r="E207" s="286" t="s">
        <v>1648</v>
      </c>
      <c r="F207" s="286" t="s">
        <v>238</v>
      </c>
      <c r="G207" s="286" t="s">
        <v>1649</v>
      </c>
      <c r="H207" s="286" t="s">
        <v>238</v>
      </c>
      <c r="I207" s="283">
        <v>287695</v>
      </c>
      <c r="J207" s="286" t="s">
        <v>1544</v>
      </c>
      <c r="K207" s="286" t="s">
        <v>359</v>
      </c>
      <c r="L207" s="286"/>
      <c r="M207" s="286" t="s">
        <v>2034</v>
      </c>
      <c r="N207" s="286" t="s">
        <v>2035</v>
      </c>
      <c r="O207" s="286"/>
      <c r="P207" s="286" t="s">
        <v>1152</v>
      </c>
      <c r="Q207" s="286" t="s">
        <v>1152</v>
      </c>
      <c r="R207" s="287">
        <v>573368078</v>
      </c>
      <c r="S207" s="287">
        <v>573368198</v>
      </c>
      <c r="T207" s="287">
        <v>608407627</v>
      </c>
      <c r="U207" s="286" t="s">
        <v>1153</v>
      </c>
      <c r="V207" s="288">
        <v>588954</v>
      </c>
      <c r="W207" s="289">
        <v>701</v>
      </c>
      <c r="X207" s="290">
        <v>1802.5132000000001</v>
      </c>
      <c r="Y207" s="291">
        <v>50</v>
      </c>
      <c r="Z207" s="290">
        <v>1.07</v>
      </c>
      <c r="AA207" s="292">
        <v>5.058E-3</v>
      </c>
      <c r="AB207" s="291">
        <v>77</v>
      </c>
      <c r="AC207" s="293">
        <v>1.4120000000000001E-3</v>
      </c>
    </row>
    <row r="208" spans="1:29" s="275" customFormat="1" ht="12.75" x14ac:dyDescent="0.2">
      <c r="A208" s="283">
        <v>304271</v>
      </c>
      <c r="B208" s="284" t="s">
        <v>1271</v>
      </c>
      <c r="C208" s="285" t="s">
        <v>785</v>
      </c>
      <c r="D208" s="285" t="s">
        <v>544</v>
      </c>
      <c r="E208" s="286" t="s">
        <v>1731</v>
      </c>
      <c r="F208" s="286" t="s">
        <v>544</v>
      </c>
      <c r="G208" s="286" t="s">
        <v>1684</v>
      </c>
      <c r="H208" s="286" t="s">
        <v>785</v>
      </c>
      <c r="I208" s="283">
        <v>304271</v>
      </c>
      <c r="J208" s="286" t="s">
        <v>1340</v>
      </c>
      <c r="K208" s="286" t="s">
        <v>359</v>
      </c>
      <c r="L208" s="286" t="s">
        <v>1704</v>
      </c>
      <c r="M208" s="286" t="s">
        <v>1746</v>
      </c>
      <c r="N208" s="286" t="s">
        <v>2036</v>
      </c>
      <c r="O208" s="286"/>
      <c r="P208" s="286" t="s">
        <v>545</v>
      </c>
      <c r="Q208" s="286" t="s">
        <v>2037</v>
      </c>
      <c r="R208" s="287">
        <v>571661111</v>
      </c>
      <c r="S208" s="286"/>
      <c r="T208" s="287">
        <v>734167111</v>
      </c>
      <c r="U208" s="286" t="s">
        <v>546</v>
      </c>
      <c r="V208" s="288">
        <v>544841</v>
      </c>
      <c r="W208" s="289">
        <v>16077</v>
      </c>
      <c r="X208" s="290">
        <v>3948.2037999999998</v>
      </c>
      <c r="Y208" s="291">
        <v>1879</v>
      </c>
      <c r="Z208" s="290">
        <v>1.1523000000000001</v>
      </c>
      <c r="AA208" s="292">
        <v>0.112076</v>
      </c>
      <c r="AB208" s="291">
        <v>11270</v>
      </c>
      <c r="AC208" s="293">
        <v>0.20660500000000001</v>
      </c>
    </row>
    <row r="209" spans="1:29" s="275" customFormat="1" ht="12.75" x14ac:dyDescent="0.2">
      <c r="A209" s="283">
        <v>542270</v>
      </c>
      <c r="B209" s="284" t="s">
        <v>1271</v>
      </c>
      <c r="C209" s="285" t="s">
        <v>695</v>
      </c>
      <c r="D209" s="285" t="s">
        <v>982</v>
      </c>
      <c r="E209" s="286" t="s">
        <v>1643</v>
      </c>
      <c r="F209" s="286" t="s">
        <v>1145</v>
      </c>
      <c r="G209" s="286" t="s">
        <v>1638</v>
      </c>
      <c r="H209" s="286" t="s">
        <v>695</v>
      </c>
      <c r="I209" s="283">
        <v>542270</v>
      </c>
      <c r="J209" s="286" t="s">
        <v>1487</v>
      </c>
      <c r="K209" s="286" t="s">
        <v>355</v>
      </c>
      <c r="L209" s="286" t="s">
        <v>1639</v>
      </c>
      <c r="M209" s="286" t="s">
        <v>1890</v>
      </c>
      <c r="N209" s="286" t="s">
        <v>2038</v>
      </c>
      <c r="O209" s="286"/>
      <c r="P209" s="286" t="s">
        <v>983</v>
      </c>
      <c r="Q209" s="286" t="s">
        <v>2039</v>
      </c>
      <c r="R209" s="287">
        <v>572691438</v>
      </c>
      <c r="S209" s="287">
        <v>572691432</v>
      </c>
      <c r="T209" s="287">
        <v>607086886</v>
      </c>
      <c r="U209" s="286" t="s">
        <v>984</v>
      </c>
      <c r="V209" s="288">
        <v>592552</v>
      </c>
      <c r="W209" s="289">
        <v>458</v>
      </c>
      <c r="X209" s="290">
        <v>767.09690000000001</v>
      </c>
      <c r="Y209" s="291">
        <v>0</v>
      </c>
      <c r="Z209" s="290">
        <v>1.07</v>
      </c>
      <c r="AA209" s="292">
        <v>2.908E-3</v>
      </c>
      <c r="AB209" s="291">
        <v>58</v>
      </c>
      <c r="AC209" s="293">
        <v>1.0629999999999999E-3</v>
      </c>
    </row>
    <row r="210" spans="1:29" s="275" customFormat="1" ht="12.75" x14ac:dyDescent="0.2">
      <c r="A210" s="283">
        <v>46276050</v>
      </c>
      <c r="B210" s="284" t="s">
        <v>1271</v>
      </c>
      <c r="C210" s="285" t="s">
        <v>260</v>
      </c>
      <c r="D210" s="285" t="s">
        <v>698</v>
      </c>
      <c r="E210" s="286" t="s">
        <v>1660</v>
      </c>
      <c r="F210" s="286" t="s">
        <v>607</v>
      </c>
      <c r="G210" s="286" t="s">
        <v>1653</v>
      </c>
      <c r="H210" s="286" t="s">
        <v>260</v>
      </c>
      <c r="I210" s="283">
        <v>46276050</v>
      </c>
      <c r="J210" s="286" t="s">
        <v>1392</v>
      </c>
      <c r="K210" s="286" t="s">
        <v>359</v>
      </c>
      <c r="L210" s="286" t="s">
        <v>1704</v>
      </c>
      <c r="M210" s="286" t="s">
        <v>1915</v>
      </c>
      <c r="N210" s="286" t="s">
        <v>2040</v>
      </c>
      <c r="O210" s="286"/>
      <c r="P210" s="286" t="s">
        <v>699</v>
      </c>
      <c r="Q210" s="286" t="s">
        <v>2041</v>
      </c>
      <c r="R210" s="287">
        <v>577341526</v>
      </c>
      <c r="S210" s="287">
        <v>577341526</v>
      </c>
      <c r="T210" s="287">
        <v>739495983</v>
      </c>
      <c r="U210" s="286" t="s">
        <v>700</v>
      </c>
      <c r="V210" s="288">
        <v>586919</v>
      </c>
      <c r="W210" s="289">
        <v>255</v>
      </c>
      <c r="X210" s="290">
        <v>1004.7595</v>
      </c>
      <c r="Y210" s="291">
        <v>0</v>
      </c>
      <c r="Z210" s="290">
        <v>1.07</v>
      </c>
      <c r="AA210" s="292">
        <v>1.838E-3</v>
      </c>
      <c r="AB210" s="291">
        <v>30</v>
      </c>
      <c r="AC210" s="293">
        <v>5.5000000000000003E-4</v>
      </c>
    </row>
    <row r="211" spans="1:29" s="275" customFormat="1" ht="12.75" x14ac:dyDescent="0.2">
      <c r="A211" s="283">
        <v>287709</v>
      </c>
      <c r="B211" s="284" t="s">
        <v>1271</v>
      </c>
      <c r="C211" s="285" t="s">
        <v>238</v>
      </c>
      <c r="D211" s="285" t="s">
        <v>461</v>
      </c>
      <c r="E211" s="286" t="s">
        <v>1663</v>
      </c>
      <c r="F211" s="286" t="s">
        <v>1260</v>
      </c>
      <c r="G211" s="286" t="s">
        <v>1649</v>
      </c>
      <c r="H211" s="286" t="s">
        <v>238</v>
      </c>
      <c r="I211" s="283">
        <v>287709</v>
      </c>
      <c r="J211" s="286" t="s">
        <v>1312</v>
      </c>
      <c r="K211" s="286" t="s">
        <v>359</v>
      </c>
      <c r="L211" s="286"/>
      <c r="M211" s="286" t="s">
        <v>2042</v>
      </c>
      <c r="N211" s="286" t="s">
        <v>2043</v>
      </c>
      <c r="O211" s="286"/>
      <c r="P211" s="286" t="s">
        <v>462</v>
      </c>
      <c r="Q211" s="286" t="s">
        <v>462</v>
      </c>
      <c r="R211" s="287">
        <v>573392066</v>
      </c>
      <c r="S211" s="286"/>
      <c r="T211" s="287">
        <v>777219021</v>
      </c>
      <c r="U211" s="286" t="s">
        <v>463</v>
      </c>
      <c r="V211" s="288">
        <v>588962</v>
      </c>
      <c r="W211" s="289">
        <v>540</v>
      </c>
      <c r="X211" s="290">
        <v>1204.7931000000001</v>
      </c>
      <c r="Y211" s="291">
        <v>59</v>
      </c>
      <c r="Z211" s="290">
        <v>1.07</v>
      </c>
      <c r="AA211" s="292">
        <v>3.9659999999999999E-3</v>
      </c>
      <c r="AB211" s="291">
        <v>105</v>
      </c>
      <c r="AC211" s="293">
        <v>1.9250000000000001E-3</v>
      </c>
    </row>
    <row r="212" spans="1:29" s="275" customFormat="1" ht="12.75" x14ac:dyDescent="0.2">
      <c r="A212" s="283">
        <v>304280</v>
      </c>
      <c r="B212" s="284" t="s">
        <v>1271</v>
      </c>
      <c r="C212" s="285" t="s">
        <v>785</v>
      </c>
      <c r="D212" s="285" t="s">
        <v>1175</v>
      </c>
      <c r="E212" s="286" t="s">
        <v>1719</v>
      </c>
      <c r="F212" s="286" t="s">
        <v>785</v>
      </c>
      <c r="G212" s="286" t="s">
        <v>1684</v>
      </c>
      <c r="H212" s="286" t="s">
        <v>785</v>
      </c>
      <c r="I212" s="283">
        <v>304280</v>
      </c>
      <c r="J212" s="286" t="s">
        <v>1552</v>
      </c>
      <c r="K212" s="286" t="s">
        <v>359</v>
      </c>
      <c r="L212" s="286"/>
      <c r="M212" s="286" t="s">
        <v>1661</v>
      </c>
      <c r="N212" s="286" t="s">
        <v>2044</v>
      </c>
      <c r="O212" s="286"/>
      <c r="P212" s="286" t="s">
        <v>1176</v>
      </c>
      <c r="Q212" s="286" t="s">
        <v>1176</v>
      </c>
      <c r="R212" s="287">
        <v>571443008</v>
      </c>
      <c r="S212" s="286"/>
      <c r="T212" s="287">
        <v>739220826</v>
      </c>
      <c r="U212" s="286" t="s">
        <v>1177</v>
      </c>
      <c r="V212" s="288">
        <v>544850</v>
      </c>
      <c r="W212" s="289">
        <v>902</v>
      </c>
      <c r="X212" s="290">
        <v>1853.5898</v>
      </c>
      <c r="Y212" s="291">
        <v>155</v>
      </c>
      <c r="Z212" s="290">
        <v>1.07</v>
      </c>
      <c r="AA212" s="292">
        <v>6.9719999999999999E-3</v>
      </c>
      <c r="AB212" s="291">
        <v>75</v>
      </c>
      <c r="AC212" s="293">
        <v>1.3749999999999999E-3</v>
      </c>
    </row>
    <row r="213" spans="1:29" s="275" customFormat="1" ht="12.75" x14ac:dyDescent="0.2">
      <c r="A213" s="283">
        <v>544558</v>
      </c>
      <c r="B213" s="284" t="s">
        <v>1271</v>
      </c>
      <c r="C213" s="285" t="s">
        <v>238</v>
      </c>
      <c r="D213" s="285" t="s">
        <v>610</v>
      </c>
      <c r="E213" s="286" t="s">
        <v>1678</v>
      </c>
      <c r="F213" s="286" t="s">
        <v>1006</v>
      </c>
      <c r="G213" s="286" t="s">
        <v>1649</v>
      </c>
      <c r="H213" s="286" t="s">
        <v>238</v>
      </c>
      <c r="I213" s="283">
        <v>544558</v>
      </c>
      <c r="J213" s="286" t="s">
        <v>1362</v>
      </c>
      <c r="K213" s="286" t="s">
        <v>359</v>
      </c>
      <c r="L213" s="286" t="s">
        <v>1704</v>
      </c>
      <c r="M213" s="286" t="s">
        <v>1700</v>
      </c>
      <c r="N213" s="286" t="s">
        <v>2045</v>
      </c>
      <c r="O213" s="286"/>
      <c r="P213" s="286" t="s">
        <v>239</v>
      </c>
      <c r="Q213" s="286" t="s">
        <v>2046</v>
      </c>
      <c r="R213" s="287">
        <v>573396630</v>
      </c>
      <c r="S213" s="287">
        <v>573396630</v>
      </c>
      <c r="T213" s="287">
        <v>731473229</v>
      </c>
      <c r="U213" s="286" t="s">
        <v>611</v>
      </c>
      <c r="V213" s="288">
        <v>588971</v>
      </c>
      <c r="W213" s="289">
        <v>599</v>
      </c>
      <c r="X213" s="290">
        <v>551.83090000000004</v>
      </c>
      <c r="Y213" s="291">
        <v>61</v>
      </c>
      <c r="Z213" s="290">
        <v>1.07</v>
      </c>
      <c r="AA213" s="292">
        <v>4.0629999999999998E-3</v>
      </c>
      <c r="AB213" s="291">
        <v>47</v>
      </c>
      <c r="AC213" s="293">
        <v>8.6200000000000003E-4</v>
      </c>
    </row>
    <row r="214" spans="1:29" s="275" customFormat="1" ht="12.75" x14ac:dyDescent="0.2">
      <c r="A214" s="283">
        <v>362417</v>
      </c>
      <c r="B214" s="284" t="s">
        <v>1271</v>
      </c>
      <c r="C214" s="285" t="s">
        <v>695</v>
      </c>
      <c r="D214" s="285" t="s">
        <v>803</v>
      </c>
      <c r="E214" s="286" t="s">
        <v>1637</v>
      </c>
      <c r="F214" s="286" t="s">
        <v>695</v>
      </c>
      <c r="G214" s="286" t="s">
        <v>1638</v>
      </c>
      <c r="H214" s="286" t="s">
        <v>695</v>
      </c>
      <c r="I214" s="283">
        <v>362417</v>
      </c>
      <c r="J214" s="286" t="s">
        <v>1427</v>
      </c>
      <c r="K214" s="286" t="s">
        <v>355</v>
      </c>
      <c r="L214" s="286"/>
      <c r="M214" s="286" t="s">
        <v>1893</v>
      </c>
      <c r="N214" s="286" t="s">
        <v>2047</v>
      </c>
      <c r="O214" s="286"/>
      <c r="P214" s="286" t="s">
        <v>804</v>
      </c>
      <c r="Q214" s="286" t="s">
        <v>804</v>
      </c>
      <c r="R214" s="287">
        <v>572571220</v>
      </c>
      <c r="S214" s="286"/>
      <c r="T214" s="287">
        <v>775568706</v>
      </c>
      <c r="U214" s="286" t="s">
        <v>805</v>
      </c>
      <c r="V214" s="288">
        <v>592561</v>
      </c>
      <c r="W214" s="289">
        <v>412</v>
      </c>
      <c r="X214" s="290">
        <v>1786.6728000000001</v>
      </c>
      <c r="Y214" s="291">
        <v>0</v>
      </c>
      <c r="Z214" s="290">
        <v>1.07</v>
      </c>
      <c r="AA214" s="292">
        <v>3.0430000000000001E-3</v>
      </c>
      <c r="AB214" s="291">
        <v>42</v>
      </c>
      <c r="AC214" s="293">
        <v>7.6999999999999996E-4</v>
      </c>
    </row>
    <row r="215" spans="1:29" s="275" customFormat="1" ht="12.75" x14ac:dyDescent="0.2">
      <c r="A215" s="283">
        <v>568716</v>
      </c>
      <c r="B215" s="284" t="s">
        <v>1271</v>
      </c>
      <c r="C215" s="285" t="s">
        <v>260</v>
      </c>
      <c r="D215" s="285" t="s">
        <v>621</v>
      </c>
      <c r="E215" s="286" t="s">
        <v>1669</v>
      </c>
      <c r="F215" s="286" t="s">
        <v>260</v>
      </c>
      <c r="G215" s="286" t="s">
        <v>1653</v>
      </c>
      <c r="H215" s="286" t="s">
        <v>260</v>
      </c>
      <c r="I215" s="283">
        <v>568716</v>
      </c>
      <c r="J215" s="286" t="s">
        <v>1366</v>
      </c>
      <c r="K215" s="286" t="s">
        <v>355</v>
      </c>
      <c r="L215" s="286" t="s">
        <v>1704</v>
      </c>
      <c r="M215" s="286" t="s">
        <v>1780</v>
      </c>
      <c r="N215" s="286" t="s">
        <v>2048</v>
      </c>
      <c r="O215" s="286"/>
      <c r="P215" s="286" t="s">
        <v>622</v>
      </c>
      <c r="Q215" s="286" t="s">
        <v>2049</v>
      </c>
      <c r="R215" s="287">
        <v>577121500</v>
      </c>
      <c r="S215" s="286"/>
      <c r="T215" s="287">
        <v>725121141</v>
      </c>
      <c r="U215" s="286" t="s">
        <v>623</v>
      </c>
      <c r="V215" s="288">
        <v>585726</v>
      </c>
      <c r="W215" s="289">
        <v>808</v>
      </c>
      <c r="X215" s="290">
        <v>392.15660000000003</v>
      </c>
      <c r="Y215" s="291">
        <v>65</v>
      </c>
      <c r="Z215" s="290">
        <v>1.07</v>
      </c>
      <c r="AA215" s="292">
        <v>5.2259999999999997E-3</v>
      </c>
      <c r="AB215" s="291">
        <v>420</v>
      </c>
      <c r="AC215" s="293">
        <v>7.7000000000000002E-3</v>
      </c>
    </row>
    <row r="216" spans="1:29" s="275" customFormat="1" ht="12.75" x14ac:dyDescent="0.2">
      <c r="A216" s="283">
        <v>568724</v>
      </c>
      <c r="B216" s="284" t="s">
        <v>1271</v>
      </c>
      <c r="C216" s="285" t="s">
        <v>260</v>
      </c>
      <c r="D216" s="285" t="s">
        <v>749</v>
      </c>
      <c r="E216" s="286" t="s">
        <v>1660</v>
      </c>
      <c r="F216" s="286" t="s">
        <v>607</v>
      </c>
      <c r="G216" s="286" t="s">
        <v>1653</v>
      </c>
      <c r="H216" s="286" t="s">
        <v>260</v>
      </c>
      <c r="I216" s="283">
        <v>568724</v>
      </c>
      <c r="J216" s="286" t="s">
        <v>1409</v>
      </c>
      <c r="K216" s="286" t="s">
        <v>355</v>
      </c>
      <c r="L216" s="286"/>
      <c r="M216" s="286" t="s">
        <v>1746</v>
      </c>
      <c r="N216" s="286" t="s">
        <v>2050</v>
      </c>
      <c r="O216" s="286"/>
      <c r="P216" s="286" t="s">
        <v>750</v>
      </c>
      <c r="Q216" s="286" t="s">
        <v>750</v>
      </c>
      <c r="R216" s="287">
        <v>577138245</v>
      </c>
      <c r="S216" s="287">
        <v>577138245</v>
      </c>
      <c r="T216" s="287">
        <v>725121142</v>
      </c>
      <c r="U216" s="286" t="s">
        <v>751</v>
      </c>
      <c r="V216" s="288">
        <v>585734</v>
      </c>
      <c r="W216" s="289">
        <v>675</v>
      </c>
      <c r="X216" s="290">
        <v>905.26909999999998</v>
      </c>
      <c r="Y216" s="291">
        <v>52</v>
      </c>
      <c r="Z216" s="290">
        <v>1.07</v>
      </c>
      <c r="AA216" s="292">
        <v>4.5729999999999998E-3</v>
      </c>
      <c r="AB216" s="291">
        <v>126</v>
      </c>
      <c r="AC216" s="293">
        <v>2.31E-3</v>
      </c>
    </row>
    <row r="217" spans="1:29" s="275" customFormat="1" ht="12.75" x14ac:dyDescent="0.2">
      <c r="A217" s="283">
        <v>635821</v>
      </c>
      <c r="B217" s="284" t="s">
        <v>1271</v>
      </c>
      <c r="C217" s="285" t="s">
        <v>785</v>
      </c>
      <c r="D217" s="285" t="s">
        <v>1239</v>
      </c>
      <c r="E217" s="286" t="s">
        <v>1719</v>
      </c>
      <c r="F217" s="286" t="s">
        <v>785</v>
      </c>
      <c r="G217" s="286" t="s">
        <v>1684</v>
      </c>
      <c r="H217" s="286" t="s">
        <v>785</v>
      </c>
      <c r="I217" s="283">
        <v>635821</v>
      </c>
      <c r="J217" s="286" t="s">
        <v>1574</v>
      </c>
      <c r="K217" s="286" t="s">
        <v>355</v>
      </c>
      <c r="L217" s="294" t="s">
        <v>1704</v>
      </c>
      <c r="M217" s="294" t="s">
        <v>2051</v>
      </c>
      <c r="N217" s="294" t="s">
        <v>2052</v>
      </c>
      <c r="O217" s="286"/>
      <c r="P217" s="294" t="s">
        <v>1240</v>
      </c>
      <c r="Q217" s="286" t="s">
        <v>2053</v>
      </c>
      <c r="R217" s="287">
        <v>571446090</v>
      </c>
      <c r="S217" s="287">
        <v>571446090</v>
      </c>
      <c r="T217" s="287">
        <v>736769544</v>
      </c>
      <c r="U217" s="286" t="s">
        <v>1241</v>
      </c>
      <c r="V217" s="288">
        <v>544906</v>
      </c>
      <c r="W217" s="289">
        <v>302</v>
      </c>
      <c r="X217" s="290">
        <v>726.59199999999998</v>
      </c>
      <c r="Y217" s="291">
        <v>0</v>
      </c>
      <c r="Z217" s="290">
        <v>1.07</v>
      </c>
      <c r="AA217" s="292">
        <v>1.9989999999999999E-3</v>
      </c>
      <c r="AB217" s="291">
        <v>60</v>
      </c>
      <c r="AC217" s="293">
        <v>1.1000000000000001E-3</v>
      </c>
    </row>
    <row r="218" spans="1:29" s="275" customFormat="1" ht="12.75" x14ac:dyDescent="0.2">
      <c r="A218" s="283">
        <v>488909</v>
      </c>
      <c r="B218" s="284" t="s">
        <v>1271</v>
      </c>
      <c r="C218" s="285" t="s">
        <v>238</v>
      </c>
      <c r="D218" s="285" t="s">
        <v>770</v>
      </c>
      <c r="E218" s="286" t="s">
        <v>1648</v>
      </c>
      <c r="F218" s="286" t="s">
        <v>238</v>
      </c>
      <c r="G218" s="286" t="s">
        <v>1649</v>
      </c>
      <c r="H218" s="286" t="s">
        <v>238</v>
      </c>
      <c r="I218" s="283">
        <v>488909</v>
      </c>
      <c r="J218" s="286" t="s">
        <v>1416</v>
      </c>
      <c r="K218" s="286" t="s">
        <v>359</v>
      </c>
      <c r="L218" s="286"/>
      <c r="M218" s="286" t="s">
        <v>1790</v>
      </c>
      <c r="N218" s="286" t="s">
        <v>2054</v>
      </c>
      <c r="O218" s="286"/>
      <c r="P218" s="286" t="s">
        <v>771</v>
      </c>
      <c r="Q218" s="286" t="s">
        <v>771</v>
      </c>
      <c r="R218" s="287">
        <v>573337357</v>
      </c>
      <c r="S218" s="286"/>
      <c r="T218" s="287">
        <v>739074722</v>
      </c>
      <c r="U218" s="286" t="s">
        <v>772</v>
      </c>
      <c r="V218" s="288">
        <v>588989</v>
      </c>
      <c r="W218" s="289">
        <v>378</v>
      </c>
      <c r="X218" s="290">
        <v>772.88589999999999</v>
      </c>
      <c r="Y218" s="291">
        <v>22</v>
      </c>
      <c r="Z218" s="290">
        <v>1.07</v>
      </c>
      <c r="AA218" s="292">
        <v>2.6080000000000001E-3</v>
      </c>
      <c r="AB218" s="291">
        <v>153</v>
      </c>
      <c r="AC218" s="293">
        <v>2.8040000000000001E-3</v>
      </c>
    </row>
    <row r="219" spans="1:29" s="275" customFormat="1" ht="12.75" x14ac:dyDescent="0.2">
      <c r="A219" s="283">
        <v>284459</v>
      </c>
      <c r="B219" s="284" t="s">
        <v>1271</v>
      </c>
      <c r="C219" s="285" t="s">
        <v>260</v>
      </c>
      <c r="D219" s="285" t="s">
        <v>1012</v>
      </c>
      <c r="E219" s="286" t="s">
        <v>1660</v>
      </c>
      <c r="F219" s="286" t="s">
        <v>607</v>
      </c>
      <c r="G219" s="286" t="s">
        <v>1653</v>
      </c>
      <c r="H219" s="286" t="s">
        <v>260</v>
      </c>
      <c r="I219" s="283">
        <v>284459</v>
      </c>
      <c r="J219" s="286" t="s">
        <v>1497</v>
      </c>
      <c r="K219" s="286" t="s">
        <v>359</v>
      </c>
      <c r="L219" s="286" t="s">
        <v>1639</v>
      </c>
      <c r="M219" s="286" t="s">
        <v>1741</v>
      </c>
      <c r="N219" s="286" t="s">
        <v>2055</v>
      </c>
      <c r="O219" s="286"/>
      <c r="P219" s="286" t="s">
        <v>1013</v>
      </c>
      <c r="Q219" s="286" t="s">
        <v>2056</v>
      </c>
      <c r="R219" s="287">
        <v>577004800</v>
      </c>
      <c r="S219" s="287">
        <v>577004802</v>
      </c>
      <c r="T219" s="287">
        <v>603708068</v>
      </c>
      <c r="U219" s="286" t="s">
        <v>1014</v>
      </c>
      <c r="V219" s="288">
        <v>585751</v>
      </c>
      <c r="W219" s="289">
        <v>6227</v>
      </c>
      <c r="X219" s="290">
        <v>3360.8137999999999</v>
      </c>
      <c r="Y219" s="291">
        <v>856</v>
      </c>
      <c r="Z219" s="290">
        <v>1.1523000000000001</v>
      </c>
      <c r="AA219" s="292">
        <v>4.4573000000000002E-2</v>
      </c>
      <c r="AB219" s="291">
        <v>3350</v>
      </c>
      <c r="AC219" s="293">
        <v>6.1413000000000002E-2</v>
      </c>
    </row>
    <row r="220" spans="1:29" s="275" customFormat="1" ht="12.75" x14ac:dyDescent="0.2">
      <c r="A220" s="283">
        <v>291315</v>
      </c>
      <c r="B220" s="284" t="s">
        <v>1271</v>
      </c>
      <c r="C220" s="285" t="s">
        <v>695</v>
      </c>
      <c r="D220" s="285" t="s">
        <v>964</v>
      </c>
      <c r="E220" s="286" t="s">
        <v>1643</v>
      </c>
      <c r="F220" s="286" t="s">
        <v>1145</v>
      </c>
      <c r="G220" s="286" t="s">
        <v>1638</v>
      </c>
      <c r="H220" s="286" t="s">
        <v>695</v>
      </c>
      <c r="I220" s="283">
        <v>291315</v>
      </c>
      <c r="J220" s="286" t="s">
        <v>1481</v>
      </c>
      <c r="K220" s="286" t="s">
        <v>359</v>
      </c>
      <c r="L220" s="286" t="s">
        <v>1639</v>
      </c>
      <c r="M220" s="286" t="s">
        <v>1952</v>
      </c>
      <c r="N220" s="286" t="s">
        <v>2057</v>
      </c>
      <c r="O220" s="286"/>
      <c r="P220" s="286" t="s">
        <v>965</v>
      </c>
      <c r="Q220" s="286" t="s">
        <v>2058</v>
      </c>
      <c r="R220" s="287">
        <v>572648823</v>
      </c>
      <c r="S220" s="287">
        <v>572648823</v>
      </c>
      <c r="T220" s="287">
        <v>724178679</v>
      </c>
      <c r="U220" s="286" t="s">
        <v>966</v>
      </c>
      <c r="V220" s="288">
        <v>592579</v>
      </c>
      <c r="W220" s="289">
        <v>662</v>
      </c>
      <c r="X220" s="290">
        <v>1375.4993999999999</v>
      </c>
      <c r="Y220" s="291">
        <v>24</v>
      </c>
      <c r="Z220" s="290">
        <v>1.07</v>
      </c>
      <c r="AA220" s="292">
        <v>4.4840000000000001E-3</v>
      </c>
      <c r="AB220" s="291">
        <v>903</v>
      </c>
      <c r="AC220" s="293">
        <v>1.6553999999999999E-2</v>
      </c>
    </row>
    <row r="221" spans="1:29" s="275" customFormat="1" ht="12.75" x14ac:dyDescent="0.2">
      <c r="A221" s="283">
        <v>287733</v>
      </c>
      <c r="B221" s="284" t="s">
        <v>1271</v>
      </c>
      <c r="C221" s="285" t="s">
        <v>238</v>
      </c>
      <c r="D221" s="285" t="s">
        <v>773</v>
      </c>
      <c r="E221" s="286" t="s">
        <v>1663</v>
      </c>
      <c r="F221" s="286" t="s">
        <v>1260</v>
      </c>
      <c r="G221" s="286" t="s">
        <v>1649</v>
      </c>
      <c r="H221" s="286" t="s">
        <v>238</v>
      </c>
      <c r="I221" s="283">
        <v>287733</v>
      </c>
      <c r="J221" s="286" t="s">
        <v>1417</v>
      </c>
      <c r="K221" s="286" t="s">
        <v>359</v>
      </c>
      <c r="L221" s="286"/>
      <c r="M221" s="286" t="s">
        <v>1692</v>
      </c>
      <c r="N221" s="286" t="s">
        <v>2059</v>
      </c>
      <c r="O221" s="286"/>
      <c r="P221" s="286" t="s">
        <v>774</v>
      </c>
      <c r="Q221" s="286" t="s">
        <v>774</v>
      </c>
      <c r="R221" s="287">
        <v>573378302</v>
      </c>
      <c r="S221" s="287">
        <v>573378302</v>
      </c>
      <c r="T221" s="287">
        <v>602270717</v>
      </c>
      <c r="U221" s="286" t="s">
        <v>775</v>
      </c>
      <c r="V221" s="288">
        <v>588997</v>
      </c>
      <c r="W221" s="289">
        <v>659</v>
      </c>
      <c r="X221" s="290">
        <v>520.37300000000005</v>
      </c>
      <c r="Y221" s="291">
        <v>48</v>
      </c>
      <c r="Z221" s="290">
        <v>1.07</v>
      </c>
      <c r="AA221" s="292">
        <v>4.3020000000000003E-3</v>
      </c>
      <c r="AB221" s="291">
        <v>65</v>
      </c>
      <c r="AC221" s="293">
        <v>1.1919999999999999E-3</v>
      </c>
    </row>
    <row r="222" spans="1:29" s="275" customFormat="1" ht="12.75" x14ac:dyDescent="0.2">
      <c r="A222" s="283">
        <v>568732</v>
      </c>
      <c r="B222" s="284" t="s">
        <v>1271</v>
      </c>
      <c r="C222" s="285" t="s">
        <v>260</v>
      </c>
      <c r="D222" s="285" t="s">
        <v>991</v>
      </c>
      <c r="E222" s="286" t="s">
        <v>1660</v>
      </c>
      <c r="F222" s="286" t="s">
        <v>607</v>
      </c>
      <c r="G222" s="286" t="s">
        <v>1653</v>
      </c>
      <c r="H222" s="286" t="s">
        <v>260</v>
      </c>
      <c r="I222" s="283">
        <v>568732</v>
      </c>
      <c r="J222" s="286" t="s">
        <v>1490</v>
      </c>
      <c r="K222" s="286" t="s">
        <v>359</v>
      </c>
      <c r="L222" s="286" t="s">
        <v>1639</v>
      </c>
      <c r="M222" s="286" t="s">
        <v>1751</v>
      </c>
      <c r="N222" s="286" t="s">
        <v>2060</v>
      </c>
      <c r="O222" s="286"/>
      <c r="P222" s="286" t="s">
        <v>992</v>
      </c>
      <c r="Q222" s="286" t="s">
        <v>2061</v>
      </c>
      <c r="R222" s="287">
        <v>577138834</v>
      </c>
      <c r="S222" s="287">
        <v>577138834</v>
      </c>
      <c r="T222" s="287">
        <v>605222767</v>
      </c>
      <c r="U222" s="286" t="s">
        <v>993</v>
      </c>
      <c r="V222" s="288">
        <v>585769</v>
      </c>
      <c r="W222" s="289">
        <v>551</v>
      </c>
      <c r="X222" s="290">
        <v>963.48620000000005</v>
      </c>
      <c r="Y222" s="291">
        <v>44</v>
      </c>
      <c r="Z222" s="290">
        <v>1.07</v>
      </c>
      <c r="AA222" s="292">
        <v>3.8289999999999999E-3</v>
      </c>
      <c r="AB222" s="291">
        <v>215</v>
      </c>
      <c r="AC222" s="293">
        <v>3.9410000000000001E-3</v>
      </c>
    </row>
    <row r="223" spans="1:29" s="275" customFormat="1" ht="12.75" x14ac:dyDescent="0.2">
      <c r="A223" s="283">
        <v>284475</v>
      </c>
      <c r="B223" s="284" t="s">
        <v>1271</v>
      </c>
      <c r="C223" s="285" t="s">
        <v>260</v>
      </c>
      <c r="D223" s="285" t="s">
        <v>653</v>
      </c>
      <c r="E223" s="286" t="s">
        <v>1687</v>
      </c>
      <c r="F223" s="286" t="s">
        <v>446</v>
      </c>
      <c r="G223" s="286" t="s">
        <v>1653</v>
      </c>
      <c r="H223" s="286" t="s">
        <v>260</v>
      </c>
      <c r="I223" s="283">
        <v>284475</v>
      </c>
      <c r="J223" s="286" t="s">
        <v>1377</v>
      </c>
      <c r="K223" s="286" t="s">
        <v>359</v>
      </c>
      <c r="L223" s="286" t="s">
        <v>1704</v>
      </c>
      <c r="M223" s="286" t="s">
        <v>1658</v>
      </c>
      <c r="N223" s="286" t="s">
        <v>2062</v>
      </c>
      <c r="O223" s="286"/>
      <c r="P223" s="286" t="s">
        <v>654</v>
      </c>
      <c r="Q223" s="286" t="s">
        <v>2063</v>
      </c>
      <c r="R223" s="287">
        <v>577983344</v>
      </c>
      <c r="S223" s="287">
        <v>577981476</v>
      </c>
      <c r="T223" s="287">
        <v>731555015</v>
      </c>
      <c r="U223" s="286" t="s">
        <v>655</v>
      </c>
      <c r="V223" s="288">
        <v>585777</v>
      </c>
      <c r="W223" s="289">
        <v>2892</v>
      </c>
      <c r="X223" s="290">
        <v>708.11689999999999</v>
      </c>
      <c r="Y223" s="291">
        <v>584</v>
      </c>
      <c r="Z223" s="290">
        <v>1.1523000000000001</v>
      </c>
      <c r="AA223" s="292">
        <v>2.1283E-2</v>
      </c>
      <c r="AB223" s="291">
        <v>2584</v>
      </c>
      <c r="AC223" s="293">
        <v>4.7371000000000003E-2</v>
      </c>
    </row>
    <row r="224" spans="1:29" s="275" customFormat="1" ht="12.75" x14ac:dyDescent="0.2">
      <c r="A224" s="283">
        <v>287741</v>
      </c>
      <c r="B224" s="284" t="s">
        <v>1271</v>
      </c>
      <c r="C224" s="285" t="s">
        <v>238</v>
      </c>
      <c r="D224" s="285" t="s">
        <v>755</v>
      </c>
      <c r="E224" s="286" t="s">
        <v>1648</v>
      </c>
      <c r="F224" s="286" t="s">
        <v>238</v>
      </c>
      <c r="G224" s="286" t="s">
        <v>1649</v>
      </c>
      <c r="H224" s="286" t="s">
        <v>238</v>
      </c>
      <c r="I224" s="283">
        <v>287741</v>
      </c>
      <c r="J224" s="286" t="s">
        <v>1411</v>
      </c>
      <c r="K224" s="286" t="s">
        <v>359</v>
      </c>
      <c r="L224" s="286"/>
      <c r="M224" s="286" t="s">
        <v>1746</v>
      </c>
      <c r="N224" s="286" t="s">
        <v>2064</v>
      </c>
      <c r="O224" s="286"/>
      <c r="P224" s="286" t="s">
        <v>756</v>
      </c>
      <c r="Q224" s="286" t="s">
        <v>756</v>
      </c>
      <c r="R224" s="287">
        <v>573367065</v>
      </c>
      <c r="S224" s="287">
        <v>573367065</v>
      </c>
      <c r="T224" s="287">
        <v>775714512</v>
      </c>
      <c r="U224" s="286" t="s">
        <v>757</v>
      </c>
      <c r="V224" s="288">
        <v>589004</v>
      </c>
      <c r="W224" s="289">
        <v>380</v>
      </c>
      <c r="X224" s="290">
        <v>401.26569999999998</v>
      </c>
      <c r="Y224" s="291">
        <v>0</v>
      </c>
      <c r="Z224" s="290">
        <v>1.07</v>
      </c>
      <c r="AA224" s="292">
        <v>2.3180000000000002E-3</v>
      </c>
      <c r="AB224" s="291">
        <v>14</v>
      </c>
      <c r="AC224" s="293">
        <v>2.5700000000000001E-4</v>
      </c>
    </row>
    <row r="225" spans="1:29" s="275" customFormat="1" ht="12.75" x14ac:dyDescent="0.2">
      <c r="A225" s="283">
        <v>284491</v>
      </c>
      <c r="B225" s="284" t="s">
        <v>1271</v>
      </c>
      <c r="C225" s="285" t="s">
        <v>260</v>
      </c>
      <c r="D225" s="285" t="s">
        <v>1017</v>
      </c>
      <c r="E225" s="286" t="s">
        <v>1652</v>
      </c>
      <c r="F225" s="286" t="s">
        <v>401</v>
      </c>
      <c r="G225" s="286" t="s">
        <v>1653</v>
      </c>
      <c r="H225" s="286" t="s">
        <v>260</v>
      </c>
      <c r="I225" s="283">
        <v>284491</v>
      </c>
      <c r="J225" s="286" t="s">
        <v>1499</v>
      </c>
      <c r="K225" s="286" t="s">
        <v>359</v>
      </c>
      <c r="L225" s="286" t="s">
        <v>1639</v>
      </c>
      <c r="M225" s="286" t="s">
        <v>2065</v>
      </c>
      <c r="N225" s="286" t="s">
        <v>2066</v>
      </c>
      <c r="O225" s="286"/>
      <c r="P225" s="286" t="s">
        <v>1018</v>
      </c>
      <c r="Q225" s="286" t="s">
        <v>2067</v>
      </c>
      <c r="R225" s="287">
        <v>571117121</v>
      </c>
      <c r="S225" s="286"/>
      <c r="T225" s="287">
        <v>608622255</v>
      </c>
      <c r="U225" s="286" t="s">
        <v>1019</v>
      </c>
      <c r="V225" s="288">
        <v>585793</v>
      </c>
      <c r="W225" s="289">
        <v>1666</v>
      </c>
      <c r="X225" s="290">
        <v>965.96780000000001</v>
      </c>
      <c r="Y225" s="291">
        <v>112</v>
      </c>
      <c r="Z225" s="290">
        <v>1.07</v>
      </c>
      <c r="AA225" s="292">
        <v>1.0697E-2</v>
      </c>
      <c r="AB225" s="291">
        <v>401</v>
      </c>
      <c r="AC225" s="293">
        <v>7.3509999999999999E-3</v>
      </c>
    </row>
    <row r="226" spans="1:29" s="275" customFormat="1" ht="12.75" x14ac:dyDescent="0.2">
      <c r="A226" s="283">
        <v>362476</v>
      </c>
      <c r="B226" s="284" t="s">
        <v>1271</v>
      </c>
      <c r="C226" s="285" t="s">
        <v>695</v>
      </c>
      <c r="D226" s="285" t="s">
        <v>1184</v>
      </c>
      <c r="E226" s="286" t="s">
        <v>1637</v>
      </c>
      <c r="F226" s="286" t="s">
        <v>695</v>
      </c>
      <c r="G226" s="286" t="s">
        <v>1638</v>
      </c>
      <c r="H226" s="286" t="s">
        <v>695</v>
      </c>
      <c r="I226" s="283">
        <v>362476</v>
      </c>
      <c r="J226" s="286" t="s">
        <v>1555</v>
      </c>
      <c r="K226" s="286" t="s">
        <v>355</v>
      </c>
      <c r="L226" s="286"/>
      <c r="M226" s="286" t="s">
        <v>2068</v>
      </c>
      <c r="N226" s="286" t="s">
        <v>2069</v>
      </c>
      <c r="O226" s="286"/>
      <c r="P226" s="286" t="s">
        <v>1185</v>
      </c>
      <c r="Q226" s="286" t="s">
        <v>1185</v>
      </c>
      <c r="R226" s="287">
        <v>573902530</v>
      </c>
      <c r="S226" s="286"/>
      <c r="T226" s="287">
        <v>739950827</v>
      </c>
      <c r="U226" s="286" t="s">
        <v>1186</v>
      </c>
      <c r="V226" s="288">
        <v>592587</v>
      </c>
      <c r="W226" s="289">
        <v>120</v>
      </c>
      <c r="X226" s="290">
        <v>734.15239999999994</v>
      </c>
      <c r="Y226" s="291">
        <v>0</v>
      </c>
      <c r="Z226" s="290">
        <v>1.07</v>
      </c>
      <c r="AA226" s="292">
        <v>9.59E-4</v>
      </c>
      <c r="AB226" s="291">
        <v>31</v>
      </c>
      <c r="AC226" s="293">
        <v>5.6800000000000004E-4</v>
      </c>
    </row>
    <row r="227" spans="1:29" s="275" customFormat="1" ht="12.75" x14ac:dyDescent="0.2">
      <c r="A227" s="283">
        <v>567884</v>
      </c>
      <c r="B227" s="284" t="s">
        <v>1271</v>
      </c>
      <c r="C227" s="285" t="s">
        <v>695</v>
      </c>
      <c r="D227" s="285" t="s">
        <v>970</v>
      </c>
      <c r="E227" s="286" t="s">
        <v>1637</v>
      </c>
      <c r="F227" s="286" t="s">
        <v>695</v>
      </c>
      <c r="G227" s="286" t="s">
        <v>1638</v>
      </c>
      <c r="H227" s="286" t="s">
        <v>695</v>
      </c>
      <c r="I227" s="283">
        <v>567884</v>
      </c>
      <c r="J227" s="286" t="s">
        <v>1483</v>
      </c>
      <c r="K227" s="286" t="s">
        <v>359</v>
      </c>
      <c r="L227" s="286" t="s">
        <v>1639</v>
      </c>
      <c r="M227" s="286" t="s">
        <v>1700</v>
      </c>
      <c r="N227" s="286" t="s">
        <v>2070</v>
      </c>
      <c r="O227" s="286"/>
      <c r="P227" s="286" t="s">
        <v>971</v>
      </c>
      <c r="Q227" s="286" t="s">
        <v>2071</v>
      </c>
      <c r="R227" s="287">
        <v>572416411</v>
      </c>
      <c r="S227" s="287">
        <v>572541134</v>
      </c>
      <c r="T227" s="287">
        <v>602781901</v>
      </c>
      <c r="U227" s="286" t="s">
        <v>972</v>
      </c>
      <c r="V227" s="288">
        <v>550752</v>
      </c>
      <c r="W227" s="289">
        <v>6552</v>
      </c>
      <c r="X227" s="290">
        <v>2083.2586000000001</v>
      </c>
      <c r="Y227" s="291">
        <v>984</v>
      </c>
      <c r="Z227" s="290">
        <v>1.1523000000000001</v>
      </c>
      <c r="AA227" s="292">
        <v>4.6959000000000001E-2</v>
      </c>
      <c r="AB227" s="291">
        <v>4461</v>
      </c>
      <c r="AC227" s="293">
        <v>8.1780000000000005E-2</v>
      </c>
    </row>
    <row r="228" spans="1:29" s="275" customFormat="1" ht="12.75" x14ac:dyDescent="0.2">
      <c r="A228" s="283">
        <v>291331</v>
      </c>
      <c r="B228" s="284" t="s">
        <v>1271</v>
      </c>
      <c r="C228" s="285" t="s">
        <v>695</v>
      </c>
      <c r="D228" s="285" t="s">
        <v>547</v>
      </c>
      <c r="E228" s="286" t="s">
        <v>1643</v>
      </c>
      <c r="F228" s="286" t="s">
        <v>1145</v>
      </c>
      <c r="G228" s="286" t="s">
        <v>1638</v>
      </c>
      <c r="H228" s="286" t="s">
        <v>695</v>
      </c>
      <c r="I228" s="283">
        <v>291331</v>
      </c>
      <c r="J228" s="286" t="s">
        <v>1341</v>
      </c>
      <c r="K228" s="286" t="s">
        <v>359</v>
      </c>
      <c r="L228" s="286" t="s">
        <v>1704</v>
      </c>
      <c r="M228" s="286" t="s">
        <v>1746</v>
      </c>
      <c r="N228" s="286" t="s">
        <v>2072</v>
      </c>
      <c r="O228" s="286"/>
      <c r="P228" s="286" t="s">
        <v>548</v>
      </c>
      <c r="Q228" s="286" t="s">
        <v>2073</v>
      </c>
      <c r="R228" s="287">
        <v>572696111</v>
      </c>
      <c r="S228" s="286"/>
      <c r="T228" s="287">
        <v>602560865</v>
      </c>
      <c r="U228" s="286" t="s">
        <v>549</v>
      </c>
      <c r="V228" s="288">
        <v>592609</v>
      </c>
      <c r="W228" s="289">
        <v>795</v>
      </c>
      <c r="X228" s="290">
        <v>1084.0772999999999</v>
      </c>
      <c r="Y228" s="291">
        <v>144</v>
      </c>
      <c r="Z228" s="290">
        <v>1.07</v>
      </c>
      <c r="AA228" s="292">
        <v>5.9800000000000001E-3</v>
      </c>
      <c r="AB228" s="291">
        <v>150</v>
      </c>
      <c r="AC228" s="293">
        <v>2.7499999999999998E-3</v>
      </c>
    </row>
    <row r="229" spans="1:29" s="275" customFormat="1" ht="12.75" x14ac:dyDescent="0.2">
      <c r="A229" s="283">
        <v>291340</v>
      </c>
      <c r="B229" s="284" t="s">
        <v>1271</v>
      </c>
      <c r="C229" s="285" t="s">
        <v>695</v>
      </c>
      <c r="D229" s="285" t="s">
        <v>386</v>
      </c>
      <c r="E229" s="286" t="s">
        <v>1643</v>
      </c>
      <c r="F229" s="286" t="s">
        <v>1145</v>
      </c>
      <c r="G229" s="286" t="s">
        <v>1638</v>
      </c>
      <c r="H229" s="286" t="s">
        <v>695</v>
      </c>
      <c r="I229" s="283">
        <v>291340</v>
      </c>
      <c r="J229" s="286" t="s">
        <v>1287</v>
      </c>
      <c r="K229" s="286" t="s">
        <v>359</v>
      </c>
      <c r="L229" s="286"/>
      <c r="M229" s="286" t="s">
        <v>1784</v>
      </c>
      <c r="N229" s="286" t="s">
        <v>2074</v>
      </c>
      <c r="O229" s="286"/>
      <c r="P229" s="286" t="s">
        <v>387</v>
      </c>
      <c r="Q229" s="286" t="s">
        <v>387</v>
      </c>
      <c r="R229" s="287">
        <v>572695211</v>
      </c>
      <c r="S229" s="286"/>
      <c r="T229" s="287">
        <v>724006321</v>
      </c>
      <c r="U229" s="286" t="s">
        <v>388</v>
      </c>
      <c r="V229" s="288">
        <v>592617</v>
      </c>
      <c r="W229" s="289">
        <v>3361</v>
      </c>
      <c r="X229" s="290">
        <v>3975.0691000000002</v>
      </c>
      <c r="Y229" s="291">
        <v>357</v>
      </c>
      <c r="Z229" s="290">
        <v>1.1523000000000001</v>
      </c>
      <c r="AA229" s="292">
        <v>2.3816E-2</v>
      </c>
      <c r="AB229" s="291">
        <v>627</v>
      </c>
      <c r="AC229" s="293">
        <v>1.1494000000000001E-2</v>
      </c>
    </row>
    <row r="230" spans="1:29" s="275" customFormat="1" ht="12.75" x14ac:dyDescent="0.2">
      <c r="A230" s="283">
        <v>304310</v>
      </c>
      <c r="B230" s="284" t="s">
        <v>1271</v>
      </c>
      <c r="C230" s="285" t="s">
        <v>785</v>
      </c>
      <c r="D230" s="285" t="s">
        <v>659</v>
      </c>
      <c r="E230" s="286" t="s">
        <v>1719</v>
      </c>
      <c r="F230" s="286" t="s">
        <v>785</v>
      </c>
      <c r="G230" s="286" t="s">
        <v>1684</v>
      </c>
      <c r="H230" s="286" t="s">
        <v>785</v>
      </c>
      <c r="I230" s="283">
        <v>304310</v>
      </c>
      <c r="J230" s="286" t="s">
        <v>1379</v>
      </c>
      <c r="K230" s="286" t="s">
        <v>359</v>
      </c>
      <c r="L230" s="286" t="s">
        <v>1704</v>
      </c>
      <c r="M230" s="286" t="s">
        <v>1658</v>
      </c>
      <c r="N230" s="286" t="s">
        <v>2075</v>
      </c>
      <c r="O230" s="286"/>
      <c r="P230" s="286" t="s">
        <v>660</v>
      </c>
      <c r="Q230" s="286" t="s">
        <v>2076</v>
      </c>
      <c r="R230" s="287">
        <v>571111113</v>
      </c>
      <c r="S230" s="286"/>
      <c r="T230" s="287">
        <v>603538790</v>
      </c>
      <c r="U230" s="286" t="s">
        <v>661</v>
      </c>
      <c r="V230" s="288">
        <v>544914</v>
      </c>
      <c r="W230" s="289">
        <v>573</v>
      </c>
      <c r="X230" s="290">
        <v>926.21950000000004</v>
      </c>
      <c r="Y230" s="291">
        <v>35</v>
      </c>
      <c r="Z230" s="290">
        <v>1.07</v>
      </c>
      <c r="AA230" s="292">
        <v>3.8760000000000001E-3</v>
      </c>
      <c r="AB230" s="291">
        <v>142</v>
      </c>
      <c r="AC230" s="293">
        <v>2.6029999999999998E-3</v>
      </c>
    </row>
    <row r="231" spans="1:29" s="275" customFormat="1" ht="12.75" x14ac:dyDescent="0.2">
      <c r="A231" s="283">
        <v>542229</v>
      </c>
      <c r="B231" s="284" t="s">
        <v>1271</v>
      </c>
      <c r="C231" s="285" t="s">
        <v>695</v>
      </c>
      <c r="D231" s="285" t="s">
        <v>1127</v>
      </c>
      <c r="E231" s="286" t="s">
        <v>1637</v>
      </c>
      <c r="F231" s="286" t="s">
        <v>695</v>
      </c>
      <c r="G231" s="286" t="s">
        <v>1638</v>
      </c>
      <c r="H231" s="286" t="s">
        <v>695</v>
      </c>
      <c r="I231" s="283">
        <v>542229</v>
      </c>
      <c r="J231" s="286" t="s">
        <v>1536</v>
      </c>
      <c r="K231" s="286" t="s">
        <v>359</v>
      </c>
      <c r="L231" s="286"/>
      <c r="M231" s="286" t="s">
        <v>1658</v>
      </c>
      <c r="N231" s="286" t="s">
        <v>2077</v>
      </c>
      <c r="O231" s="286"/>
      <c r="P231" s="286" t="s">
        <v>1128</v>
      </c>
      <c r="Q231" s="286" t="s">
        <v>1128</v>
      </c>
      <c r="R231" s="287">
        <v>572501191</v>
      </c>
      <c r="S231" s="286"/>
      <c r="T231" s="287">
        <v>602339554</v>
      </c>
      <c r="U231" s="286" t="s">
        <v>1129</v>
      </c>
      <c r="V231" s="288">
        <v>592625</v>
      </c>
      <c r="W231" s="289">
        <v>426</v>
      </c>
      <c r="X231" s="290">
        <v>606.86940000000004</v>
      </c>
      <c r="Y231" s="291">
        <v>15</v>
      </c>
      <c r="Z231" s="290">
        <v>1.07</v>
      </c>
      <c r="AA231" s="292">
        <v>2.7680000000000001E-3</v>
      </c>
      <c r="AB231" s="291">
        <v>24</v>
      </c>
      <c r="AC231" s="293">
        <v>4.4000000000000002E-4</v>
      </c>
    </row>
    <row r="232" spans="1:29" s="275" customFormat="1" ht="12.75" x14ac:dyDescent="0.2">
      <c r="A232" s="283">
        <v>287776</v>
      </c>
      <c r="B232" s="284" t="s">
        <v>1271</v>
      </c>
      <c r="C232" s="285" t="s">
        <v>238</v>
      </c>
      <c r="D232" s="285" t="s">
        <v>1208</v>
      </c>
      <c r="E232" s="286" t="s">
        <v>1648</v>
      </c>
      <c r="F232" s="286" t="s">
        <v>238</v>
      </c>
      <c r="G232" s="286" t="s">
        <v>1649</v>
      </c>
      <c r="H232" s="286" t="s">
        <v>238</v>
      </c>
      <c r="I232" s="283">
        <v>287776</v>
      </c>
      <c r="J232" s="286" t="s">
        <v>1563</v>
      </c>
      <c r="K232" s="286" t="s">
        <v>359</v>
      </c>
      <c r="L232" s="286"/>
      <c r="M232" s="286" t="s">
        <v>2078</v>
      </c>
      <c r="N232" s="286" t="s">
        <v>2079</v>
      </c>
      <c r="O232" s="286"/>
      <c r="P232" s="286" t="s">
        <v>1209</v>
      </c>
      <c r="Q232" s="286" t="s">
        <v>1209</v>
      </c>
      <c r="R232" s="287">
        <v>573375012</v>
      </c>
      <c r="S232" s="286"/>
      <c r="T232" s="287">
        <v>778082908</v>
      </c>
      <c r="U232" s="286" t="s">
        <v>1210</v>
      </c>
      <c r="V232" s="288">
        <v>589039</v>
      </c>
      <c r="W232" s="289">
        <v>596</v>
      </c>
      <c r="X232" s="290">
        <v>992.40650000000005</v>
      </c>
      <c r="Y232" s="291">
        <v>195</v>
      </c>
      <c r="Z232" s="290">
        <v>1.07</v>
      </c>
      <c r="AA232" s="292">
        <v>5.1650000000000003E-3</v>
      </c>
      <c r="AB232" s="291">
        <v>352</v>
      </c>
      <c r="AC232" s="293">
        <v>6.4530000000000004E-3</v>
      </c>
    </row>
    <row r="233" spans="1:29" s="275" customFormat="1" ht="12.75" x14ac:dyDescent="0.2">
      <c r="A233" s="283">
        <v>635839</v>
      </c>
      <c r="B233" s="284" t="s">
        <v>1271</v>
      </c>
      <c r="C233" s="285" t="s">
        <v>785</v>
      </c>
      <c r="D233" s="285" t="s">
        <v>648</v>
      </c>
      <c r="E233" s="286" t="s">
        <v>1683</v>
      </c>
      <c r="F233" s="286" t="s">
        <v>437</v>
      </c>
      <c r="G233" s="286" t="s">
        <v>1684</v>
      </c>
      <c r="H233" s="286" t="s">
        <v>785</v>
      </c>
      <c r="I233" s="283">
        <v>635839</v>
      </c>
      <c r="J233" s="286" t="s">
        <v>1375</v>
      </c>
      <c r="K233" s="286" t="s">
        <v>359</v>
      </c>
      <c r="L233" s="286" t="s">
        <v>1704</v>
      </c>
      <c r="M233" s="286" t="s">
        <v>1751</v>
      </c>
      <c r="N233" s="286" t="s">
        <v>2080</v>
      </c>
      <c r="O233" s="286"/>
      <c r="P233" s="286" t="s">
        <v>649</v>
      </c>
      <c r="Q233" s="286" t="s">
        <v>2081</v>
      </c>
      <c r="R233" s="287">
        <v>571634224</v>
      </c>
      <c r="S233" s="287">
        <v>571634224</v>
      </c>
      <c r="T233" s="287">
        <v>602777235</v>
      </c>
      <c r="U233" s="286" t="s">
        <v>650</v>
      </c>
      <c r="V233" s="288">
        <v>544922</v>
      </c>
      <c r="W233" s="289">
        <v>865</v>
      </c>
      <c r="X233" s="290">
        <v>746.46119999999996</v>
      </c>
      <c r="Y233" s="291">
        <v>28</v>
      </c>
      <c r="Z233" s="290">
        <v>1.07</v>
      </c>
      <c r="AA233" s="292">
        <v>5.4289999999999998E-3</v>
      </c>
      <c r="AB233" s="291">
        <v>113</v>
      </c>
      <c r="AC233" s="293">
        <v>2.0720000000000001E-3</v>
      </c>
    </row>
    <row r="234" spans="1:29" s="275" customFormat="1" ht="12.75" x14ac:dyDescent="0.2">
      <c r="A234" s="283">
        <v>287784</v>
      </c>
      <c r="B234" s="284" t="s">
        <v>1271</v>
      </c>
      <c r="C234" s="285" t="s">
        <v>238</v>
      </c>
      <c r="D234" s="285" t="s">
        <v>1242</v>
      </c>
      <c r="E234" s="286" t="s">
        <v>1648</v>
      </c>
      <c r="F234" s="286" t="s">
        <v>238</v>
      </c>
      <c r="G234" s="286" t="s">
        <v>1649</v>
      </c>
      <c r="H234" s="286" t="s">
        <v>238</v>
      </c>
      <c r="I234" s="283">
        <v>287784</v>
      </c>
      <c r="J234" s="286" t="s">
        <v>1575</v>
      </c>
      <c r="K234" s="286" t="s">
        <v>359</v>
      </c>
      <c r="L234" s="294"/>
      <c r="M234" s="294" t="s">
        <v>1784</v>
      </c>
      <c r="N234" s="294" t="s">
        <v>2082</v>
      </c>
      <c r="O234" s="286"/>
      <c r="P234" s="294" t="s">
        <v>1243</v>
      </c>
      <c r="Q234" s="286" t="s">
        <v>1243</v>
      </c>
      <c r="R234" s="287">
        <v>573358035</v>
      </c>
      <c r="S234" s="286"/>
      <c r="T234" s="287">
        <v>724187079</v>
      </c>
      <c r="U234" s="286" t="s">
        <v>1244</v>
      </c>
      <c r="V234" s="288">
        <v>589047</v>
      </c>
      <c r="W234" s="289">
        <v>243</v>
      </c>
      <c r="X234" s="290">
        <v>572.40700000000004</v>
      </c>
      <c r="Y234" s="291">
        <v>15</v>
      </c>
      <c r="Z234" s="290">
        <v>1.07</v>
      </c>
      <c r="AA234" s="292">
        <v>1.7060000000000001E-3</v>
      </c>
      <c r="AB234" s="291">
        <v>46</v>
      </c>
      <c r="AC234" s="293">
        <v>8.43E-4</v>
      </c>
    </row>
    <row r="235" spans="1:29" s="275" customFormat="1" ht="12.75" x14ac:dyDescent="0.2">
      <c r="A235" s="283">
        <v>362484</v>
      </c>
      <c r="B235" s="284" t="s">
        <v>1271</v>
      </c>
      <c r="C235" s="285" t="s">
        <v>695</v>
      </c>
      <c r="D235" s="285" t="s">
        <v>722</v>
      </c>
      <c r="E235" s="286" t="s">
        <v>1637</v>
      </c>
      <c r="F235" s="286" t="s">
        <v>695</v>
      </c>
      <c r="G235" s="286" t="s">
        <v>1638</v>
      </c>
      <c r="H235" s="286" t="s">
        <v>695</v>
      </c>
      <c r="I235" s="283">
        <v>362484</v>
      </c>
      <c r="J235" s="286" t="s">
        <v>1400</v>
      </c>
      <c r="K235" s="286" t="s">
        <v>355</v>
      </c>
      <c r="L235" s="286" t="s">
        <v>1704</v>
      </c>
      <c r="M235" s="286" t="s">
        <v>1716</v>
      </c>
      <c r="N235" s="286" t="s">
        <v>2083</v>
      </c>
      <c r="O235" s="286"/>
      <c r="P235" s="286" t="s">
        <v>723</v>
      </c>
      <c r="Q235" s="286" t="s">
        <v>2084</v>
      </c>
      <c r="R235" s="287">
        <v>572577821</v>
      </c>
      <c r="S235" s="287">
        <v>572577821</v>
      </c>
      <c r="T235" s="287">
        <v>602749338</v>
      </c>
      <c r="U235" s="286" t="s">
        <v>724</v>
      </c>
      <c r="V235" s="288">
        <v>592633</v>
      </c>
      <c r="W235" s="289">
        <v>151</v>
      </c>
      <c r="X235" s="290">
        <v>711.09799999999996</v>
      </c>
      <c r="Y235" s="291">
        <v>0</v>
      </c>
      <c r="Z235" s="290">
        <v>1.07</v>
      </c>
      <c r="AA235" s="292">
        <v>1.1280000000000001E-3</v>
      </c>
      <c r="AB235" s="291">
        <v>18</v>
      </c>
      <c r="AC235" s="293">
        <v>3.3E-4</v>
      </c>
    </row>
    <row r="236" spans="1:29" s="275" customFormat="1" ht="12.75" x14ac:dyDescent="0.2">
      <c r="A236" s="283">
        <v>291374</v>
      </c>
      <c r="B236" s="284" t="s">
        <v>1271</v>
      </c>
      <c r="C236" s="285" t="s">
        <v>695</v>
      </c>
      <c r="D236" s="285" t="s">
        <v>452</v>
      </c>
      <c r="E236" s="286" t="s">
        <v>1643</v>
      </c>
      <c r="F236" s="286" t="s">
        <v>1145</v>
      </c>
      <c r="G236" s="286" t="s">
        <v>1638</v>
      </c>
      <c r="H236" s="286" t="s">
        <v>695</v>
      </c>
      <c r="I236" s="283">
        <v>291374</v>
      </c>
      <c r="J236" s="286" t="s">
        <v>1309</v>
      </c>
      <c r="K236" s="286" t="s">
        <v>359</v>
      </c>
      <c r="L236" s="286" t="s">
        <v>1644</v>
      </c>
      <c r="M236" s="286" t="s">
        <v>2085</v>
      </c>
      <c r="N236" s="286" t="s">
        <v>2086</v>
      </c>
      <c r="O236" s="286"/>
      <c r="P236" s="286" t="s">
        <v>453</v>
      </c>
      <c r="Q236" s="286" t="s">
        <v>2087</v>
      </c>
      <c r="R236" s="287">
        <v>572646821</v>
      </c>
      <c r="S236" s="286"/>
      <c r="T236" s="287">
        <v>737779377</v>
      </c>
      <c r="U236" s="286" t="s">
        <v>454</v>
      </c>
      <c r="V236" s="288">
        <v>592641</v>
      </c>
      <c r="W236" s="289">
        <v>1102</v>
      </c>
      <c r="X236" s="290">
        <v>1700.1974</v>
      </c>
      <c r="Y236" s="291">
        <v>103</v>
      </c>
      <c r="Z236" s="290">
        <v>1.07</v>
      </c>
      <c r="AA236" s="292">
        <v>7.6899999999999998E-3</v>
      </c>
      <c r="AB236" s="291">
        <v>138</v>
      </c>
      <c r="AC236" s="293">
        <v>2.5300000000000001E-3</v>
      </c>
    </row>
    <row r="237" spans="1:29" s="275" customFormat="1" ht="12.75" x14ac:dyDescent="0.2">
      <c r="A237" s="283">
        <v>287792</v>
      </c>
      <c r="B237" s="284" t="s">
        <v>1271</v>
      </c>
      <c r="C237" s="285" t="s">
        <v>238</v>
      </c>
      <c r="D237" s="285" t="s">
        <v>1020</v>
      </c>
      <c r="E237" s="286" t="s">
        <v>1648</v>
      </c>
      <c r="F237" s="286" t="s">
        <v>238</v>
      </c>
      <c r="G237" s="286" t="s">
        <v>1649</v>
      </c>
      <c r="H237" s="286" t="s">
        <v>238</v>
      </c>
      <c r="I237" s="283">
        <v>287792</v>
      </c>
      <c r="J237" s="286" t="s">
        <v>1500</v>
      </c>
      <c r="K237" s="286" t="s">
        <v>359</v>
      </c>
      <c r="L237" s="286" t="s">
        <v>1639</v>
      </c>
      <c r="M237" s="286" t="s">
        <v>1716</v>
      </c>
      <c r="N237" s="286" t="s">
        <v>1817</v>
      </c>
      <c r="O237" s="286"/>
      <c r="P237" s="286" t="s">
        <v>1021</v>
      </c>
      <c r="Q237" s="286" t="s">
        <v>2088</v>
      </c>
      <c r="R237" s="286" t="s">
        <v>1022</v>
      </c>
      <c r="S237" s="287">
        <v>573360036</v>
      </c>
      <c r="T237" s="287">
        <v>736671210</v>
      </c>
      <c r="U237" s="286" t="s">
        <v>1023</v>
      </c>
      <c r="V237" s="288">
        <v>589055</v>
      </c>
      <c r="W237" s="289">
        <v>152</v>
      </c>
      <c r="X237" s="290">
        <v>197.6789</v>
      </c>
      <c r="Y237" s="291">
        <v>0</v>
      </c>
      <c r="Z237" s="290">
        <v>1.07</v>
      </c>
      <c r="AA237" s="292">
        <v>9.3199999999999999E-4</v>
      </c>
      <c r="AB237" s="291">
        <v>17</v>
      </c>
      <c r="AC237" s="293">
        <v>3.1199999999999999E-4</v>
      </c>
    </row>
    <row r="238" spans="1:29" s="275" customFormat="1" ht="12.75" x14ac:dyDescent="0.2">
      <c r="A238" s="283">
        <v>542261</v>
      </c>
      <c r="B238" s="284" t="s">
        <v>1271</v>
      </c>
      <c r="C238" s="285" t="s">
        <v>695</v>
      </c>
      <c r="D238" s="285" t="s">
        <v>416</v>
      </c>
      <c r="E238" s="286" t="s">
        <v>1637</v>
      </c>
      <c r="F238" s="286" t="s">
        <v>695</v>
      </c>
      <c r="G238" s="286" t="s">
        <v>1638</v>
      </c>
      <c r="H238" s="286" t="s">
        <v>695</v>
      </c>
      <c r="I238" s="283">
        <v>542261</v>
      </c>
      <c r="J238" s="286" t="s">
        <v>1297</v>
      </c>
      <c r="K238" s="286" t="s">
        <v>355</v>
      </c>
      <c r="L238" s="286" t="s">
        <v>1644</v>
      </c>
      <c r="M238" s="286" t="s">
        <v>2089</v>
      </c>
      <c r="N238" s="286" t="s">
        <v>2090</v>
      </c>
      <c r="O238" s="286"/>
      <c r="P238" s="286" t="s">
        <v>417</v>
      </c>
      <c r="Q238" s="286" t="s">
        <v>2091</v>
      </c>
      <c r="R238" s="287">
        <v>572572184</v>
      </c>
      <c r="S238" s="287">
        <v>572572184</v>
      </c>
      <c r="T238" s="287">
        <v>777886442</v>
      </c>
      <c r="U238" s="286" t="s">
        <v>418</v>
      </c>
      <c r="V238" s="288">
        <v>592650</v>
      </c>
      <c r="W238" s="289">
        <v>651</v>
      </c>
      <c r="X238" s="290">
        <v>188.78659999999999</v>
      </c>
      <c r="Y238" s="291">
        <v>23</v>
      </c>
      <c r="Z238" s="290">
        <v>1.07</v>
      </c>
      <c r="AA238" s="292">
        <v>3.9500000000000004E-3</v>
      </c>
      <c r="AB238" s="291">
        <v>20</v>
      </c>
      <c r="AC238" s="293">
        <v>3.6699999999999998E-4</v>
      </c>
    </row>
    <row r="239" spans="1:29" s="275" customFormat="1" ht="12.75" x14ac:dyDescent="0.2">
      <c r="A239" s="283">
        <v>542237</v>
      </c>
      <c r="B239" s="284" t="s">
        <v>1271</v>
      </c>
      <c r="C239" s="285" t="s">
        <v>695</v>
      </c>
      <c r="D239" s="285" t="s">
        <v>674</v>
      </c>
      <c r="E239" s="286" t="s">
        <v>1637</v>
      </c>
      <c r="F239" s="286" t="s">
        <v>695</v>
      </c>
      <c r="G239" s="286" t="s">
        <v>1638</v>
      </c>
      <c r="H239" s="286" t="s">
        <v>695</v>
      </c>
      <c r="I239" s="283">
        <v>542237</v>
      </c>
      <c r="J239" s="286" t="s">
        <v>1384</v>
      </c>
      <c r="K239" s="286" t="s">
        <v>359</v>
      </c>
      <c r="L239" s="286" t="s">
        <v>1704</v>
      </c>
      <c r="M239" s="286" t="s">
        <v>1754</v>
      </c>
      <c r="N239" s="286" t="s">
        <v>1835</v>
      </c>
      <c r="O239" s="286"/>
      <c r="P239" s="286" t="s">
        <v>675</v>
      </c>
      <c r="Q239" s="286" t="s">
        <v>2092</v>
      </c>
      <c r="R239" s="287">
        <v>572580647</v>
      </c>
      <c r="S239" s="286"/>
      <c r="T239" s="287">
        <v>724169546</v>
      </c>
      <c r="U239" s="286" t="s">
        <v>676</v>
      </c>
      <c r="V239" s="288">
        <v>592668</v>
      </c>
      <c r="W239" s="289">
        <v>220</v>
      </c>
      <c r="X239" s="290">
        <v>190.8973</v>
      </c>
      <c r="Y239" s="291">
        <v>0</v>
      </c>
      <c r="Z239" s="290">
        <v>1.07</v>
      </c>
      <c r="AA239" s="292">
        <v>1.3190000000000001E-3</v>
      </c>
      <c r="AB239" s="291">
        <v>102</v>
      </c>
      <c r="AC239" s="293">
        <v>1.8699999999999999E-3</v>
      </c>
    </row>
    <row r="240" spans="1:29" s="275" customFormat="1" ht="12.75" x14ac:dyDescent="0.2">
      <c r="A240" s="283">
        <v>46276068</v>
      </c>
      <c r="B240" s="284" t="s">
        <v>1271</v>
      </c>
      <c r="C240" s="285" t="s">
        <v>260</v>
      </c>
      <c r="D240" s="285" t="s">
        <v>630</v>
      </c>
      <c r="E240" s="286" t="s">
        <v>1660</v>
      </c>
      <c r="F240" s="286" t="s">
        <v>607</v>
      </c>
      <c r="G240" s="286" t="s">
        <v>1653</v>
      </c>
      <c r="H240" s="286" t="s">
        <v>260</v>
      </c>
      <c r="I240" s="283">
        <v>46276068</v>
      </c>
      <c r="J240" s="286" t="s">
        <v>1369</v>
      </c>
      <c r="K240" s="286" t="s">
        <v>359</v>
      </c>
      <c r="L240" s="286" t="s">
        <v>1704</v>
      </c>
      <c r="M240" s="286" t="s">
        <v>1849</v>
      </c>
      <c r="N240" s="286" t="s">
        <v>2093</v>
      </c>
      <c r="O240" s="286"/>
      <c r="P240" s="286" t="s">
        <v>631</v>
      </c>
      <c r="Q240" s="286" t="s">
        <v>2094</v>
      </c>
      <c r="R240" s="287">
        <v>577341634</v>
      </c>
      <c r="S240" s="287">
        <v>577341634</v>
      </c>
      <c r="T240" s="287">
        <v>739659550</v>
      </c>
      <c r="U240" s="286" t="s">
        <v>632</v>
      </c>
      <c r="V240" s="288">
        <v>585807</v>
      </c>
      <c r="W240" s="289">
        <v>468</v>
      </c>
      <c r="X240" s="290">
        <v>906.91650000000004</v>
      </c>
      <c r="Y240" s="291">
        <v>33</v>
      </c>
      <c r="Z240" s="290">
        <v>1.07</v>
      </c>
      <c r="AA240" s="292">
        <v>3.2529999999999998E-3</v>
      </c>
      <c r="AB240" s="291">
        <v>39</v>
      </c>
      <c r="AC240" s="293">
        <v>7.1500000000000003E-4</v>
      </c>
    </row>
    <row r="241" spans="1:29" s="275" customFormat="1" ht="12.75" x14ac:dyDescent="0.2">
      <c r="A241" s="283">
        <v>837296</v>
      </c>
      <c r="B241" s="284" t="s">
        <v>1271</v>
      </c>
      <c r="C241" s="285" t="s">
        <v>260</v>
      </c>
      <c r="D241" s="285" t="s">
        <v>491</v>
      </c>
      <c r="E241" s="286" t="s">
        <v>1669</v>
      </c>
      <c r="F241" s="286" t="s">
        <v>260</v>
      </c>
      <c r="G241" s="286" t="s">
        <v>1653</v>
      </c>
      <c r="H241" s="286" t="s">
        <v>260</v>
      </c>
      <c r="I241" s="283">
        <v>837296</v>
      </c>
      <c r="J241" s="286" t="s">
        <v>1322</v>
      </c>
      <c r="K241" s="286" t="s">
        <v>359</v>
      </c>
      <c r="L241" s="286"/>
      <c r="M241" s="286" t="s">
        <v>1666</v>
      </c>
      <c r="N241" s="286" t="s">
        <v>2095</v>
      </c>
      <c r="O241" s="286"/>
      <c r="P241" s="286" t="s">
        <v>492</v>
      </c>
      <c r="Q241" s="286" t="s">
        <v>492</v>
      </c>
      <c r="R241" s="287">
        <v>577991172</v>
      </c>
      <c r="S241" s="286"/>
      <c r="T241" s="287">
        <v>724180010</v>
      </c>
      <c r="U241" s="286" t="s">
        <v>493</v>
      </c>
      <c r="V241" s="288">
        <v>585815</v>
      </c>
      <c r="W241" s="289">
        <v>254</v>
      </c>
      <c r="X241" s="290">
        <v>223.1935</v>
      </c>
      <c r="Y241" s="291">
        <v>0</v>
      </c>
      <c r="Z241" s="290">
        <v>1.07</v>
      </c>
      <c r="AA241" s="292">
        <v>1.5269999999999999E-3</v>
      </c>
      <c r="AB241" s="291">
        <v>13</v>
      </c>
      <c r="AC241" s="293">
        <v>2.3800000000000001E-4</v>
      </c>
    </row>
    <row r="242" spans="1:29" s="275" customFormat="1" ht="12.75" x14ac:dyDescent="0.2">
      <c r="A242" s="283">
        <v>70890587</v>
      </c>
      <c r="B242" s="284" t="s">
        <v>1271</v>
      </c>
      <c r="C242" s="285" t="s">
        <v>238</v>
      </c>
      <c r="D242" s="285" t="s">
        <v>1148</v>
      </c>
      <c r="E242" s="286" t="s">
        <v>1648</v>
      </c>
      <c r="F242" s="286" t="s">
        <v>238</v>
      </c>
      <c r="G242" s="286" t="s">
        <v>1649</v>
      </c>
      <c r="H242" s="286" t="s">
        <v>238</v>
      </c>
      <c r="I242" s="283">
        <v>70890587</v>
      </c>
      <c r="J242" s="286" t="s">
        <v>1543</v>
      </c>
      <c r="K242" s="286" t="s">
        <v>359</v>
      </c>
      <c r="L242" s="286"/>
      <c r="M242" s="286" t="s">
        <v>2096</v>
      </c>
      <c r="N242" s="286" t="s">
        <v>2097</v>
      </c>
      <c r="O242" s="286"/>
      <c r="P242" s="286" t="s">
        <v>1149</v>
      </c>
      <c r="Q242" s="286" t="s">
        <v>1149</v>
      </c>
      <c r="R242" s="287">
        <v>573361041</v>
      </c>
      <c r="S242" s="286"/>
      <c r="T242" s="287">
        <v>724190784</v>
      </c>
      <c r="U242" s="286" t="s">
        <v>1150</v>
      </c>
      <c r="V242" s="288">
        <v>557188</v>
      </c>
      <c r="W242" s="289">
        <v>343</v>
      </c>
      <c r="X242" s="290">
        <v>462.28219999999999</v>
      </c>
      <c r="Y242" s="291">
        <v>0</v>
      </c>
      <c r="Z242" s="290">
        <v>1.07</v>
      </c>
      <c r="AA242" s="292">
        <v>2.1299999999999999E-3</v>
      </c>
      <c r="AB242" s="291">
        <v>22</v>
      </c>
      <c r="AC242" s="293">
        <v>4.0299999999999998E-4</v>
      </c>
    </row>
    <row r="243" spans="1:29" s="275" customFormat="1" ht="12.75" x14ac:dyDescent="0.2">
      <c r="A243" s="283">
        <v>284556</v>
      </c>
      <c r="B243" s="284" t="s">
        <v>1271</v>
      </c>
      <c r="C243" s="285" t="s">
        <v>260</v>
      </c>
      <c r="D243" s="285" t="s">
        <v>940</v>
      </c>
      <c r="E243" s="286" t="s">
        <v>1690</v>
      </c>
      <c r="F243" s="286" t="s">
        <v>806</v>
      </c>
      <c r="G243" s="286" t="s">
        <v>1653</v>
      </c>
      <c r="H243" s="286" t="s">
        <v>260</v>
      </c>
      <c r="I243" s="283">
        <v>284556</v>
      </c>
      <c r="J243" s="286" t="s">
        <v>1473</v>
      </c>
      <c r="K243" s="286" t="s">
        <v>355</v>
      </c>
      <c r="L243" s="286" t="s">
        <v>1639</v>
      </c>
      <c r="M243" s="286" t="s">
        <v>1695</v>
      </c>
      <c r="N243" s="286" t="s">
        <v>2098</v>
      </c>
      <c r="O243" s="286"/>
      <c r="P243" s="286" t="s">
        <v>941</v>
      </c>
      <c r="Q243" s="286" t="s">
        <v>2099</v>
      </c>
      <c r="R243" s="287">
        <v>577336126</v>
      </c>
      <c r="S243" s="286"/>
      <c r="T243" s="287">
        <v>737444469</v>
      </c>
      <c r="U243" s="286" t="s">
        <v>942</v>
      </c>
      <c r="V243" s="288">
        <v>585831</v>
      </c>
      <c r="W243" s="289">
        <v>2137</v>
      </c>
      <c r="X243" s="290">
        <v>2842.5077999999999</v>
      </c>
      <c r="Y243" s="291">
        <v>274</v>
      </c>
      <c r="Z243" s="290">
        <v>1.1523000000000001</v>
      </c>
      <c r="AA243" s="292">
        <v>1.5325E-2</v>
      </c>
      <c r="AB243" s="291">
        <v>339</v>
      </c>
      <c r="AC243" s="293">
        <v>6.215E-3</v>
      </c>
    </row>
    <row r="244" spans="1:29" s="275" customFormat="1" ht="12.75" x14ac:dyDescent="0.2">
      <c r="A244" s="283">
        <v>304336</v>
      </c>
      <c r="B244" s="284" t="s">
        <v>1271</v>
      </c>
      <c r="C244" s="285" t="s">
        <v>260</v>
      </c>
      <c r="D244" s="285" t="s">
        <v>967</v>
      </c>
      <c r="E244" s="286" t="s">
        <v>1690</v>
      </c>
      <c r="F244" s="286" t="s">
        <v>806</v>
      </c>
      <c r="G244" s="286" t="s">
        <v>1653</v>
      </c>
      <c r="H244" s="286" t="s">
        <v>260</v>
      </c>
      <c r="I244" s="283">
        <v>304336</v>
      </c>
      <c r="J244" s="286" t="s">
        <v>1482</v>
      </c>
      <c r="K244" s="286" t="s">
        <v>355</v>
      </c>
      <c r="L244" s="286" t="s">
        <v>1639</v>
      </c>
      <c r="M244" s="286" t="s">
        <v>2100</v>
      </c>
      <c r="N244" s="286" t="s">
        <v>2101</v>
      </c>
      <c r="O244" s="286"/>
      <c r="P244" s="286" t="s">
        <v>968</v>
      </c>
      <c r="Q244" s="286" t="s">
        <v>2102</v>
      </c>
      <c r="R244" s="287">
        <v>571447431</v>
      </c>
      <c r="S244" s="287">
        <v>571447431</v>
      </c>
      <c r="T244" s="287">
        <v>734392372</v>
      </c>
      <c r="U244" s="286" t="s">
        <v>969</v>
      </c>
      <c r="V244" s="288">
        <v>544931</v>
      </c>
      <c r="W244" s="289">
        <v>495</v>
      </c>
      <c r="X244" s="290">
        <v>941.87279999999998</v>
      </c>
      <c r="Y244" s="291">
        <v>40</v>
      </c>
      <c r="Z244" s="290">
        <v>1.07</v>
      </c>
      <c r="AA244" s="292">
        <v>3.4710000000000001E-3</v>
      </c>
      <c r="AB244" s="291">
        <v>62</v>
      </c>
      <c r="AC244" s="293">
        <v>1.137E-3</v>
      </c>
    </row>
    <row r="245" spans="1:29" s="275" customFormat="1" ht="12.75" x14ac:dyDescent="0.2">
      <c r="A245" s="283">
        <v>291404</v>
      </c>
      <c r="B245" s="284" t="s">
        <v>1271</v>
      </c>
      <c r="C245" s="285" t="s">
        <v>695</v>
      </c>
      <c r="D245" s="285" t="s">
        <v>586</v>
      </c>
      <c r="E245" s="286" t="s">
        <v>1643</v>
      </c>
      <c r="F245" s="286" t="s">
        <v>1145</v>
      </c>
      <c r="G245" s="286" t="s">
        <v>1638</v>
      </c>
      <c r="H245" s="286" t="s">
        <v>695</v>
      </c>
      <c r="I245" s="283">
        <v>291404</v>
      </c>
      <c r="J245" s="286" t="s">
        <v>1354</v>
      </c>
      <c r="K245" s="286" t="s">
        <v>359</v>
      </c>
      <c r="L245" s="286" t="s">
        <v>1704</v>
      </c>
      <c r="M245" s="286" t="s">
        <v>1656</v>
      </c>
      <c r="N245" s="286" t="s">
        <v>2103</v>
      </c>
      <c r="O245" s="286"/>
      <c r="P245" s="286" t="s">
        <v>587</v>
      </c>
      <c r="Q245" s="286" t="s">
        <v>2104</v>
      </c>
      <c r="R245" s="287">
        <v>572691207</v>
      </c>
      <c r="S245" s="287">
        <v>572691207</v>
      </c>
      <c r="T245" s="287">
        <v>736413277</v>
      </c>
      <c r="U245" s="286" t="s">
        <v>588</v>
      </c>
      <c r="V245" s="288">
        <v>592676</v>
      </c>
      <c r="W245" s="289">
        <v>1628</v>
      </c>
      <c r="X245" s="290">
        <v>1570.5405000000001</v>
      </c>
      <c r="Y245" s="291">
        <v>246</v>
      </c>
      <c r="Z245" s="290">
        <v>1.07</v>
      </c>
      <c r="AA245" s="292">
        <v>1.1663E-2</v>
      </c>
      <c r="AB245" s="291">
        <v>232</v>
      </c>
      <c r="AC245" s="293">
        <v>4.2529999999999998E-3</v>
      </c>
    </row>
    <row r="246" spans="1:29" s="275" customFormat="1" ht="12.75" x14ac:dyDescent="0.2">
      <c r="A246" s="283">
        <v>568741</v>
      </c>
      <c r="B246" s="284" t="s">
        <v>1271</v>
      </c>
      <c r="C246" s="285" t="s">
        <v>260</v>
      </c>
      <c r="D246" s="285" t="s">
        <v>1181</v>
      </c>
      <c r="E246" s="286" t="s">
        <v>1669</v>
      </c>
      <c r="F246" s="286" t="s">
        <v>260</v>
      </c>
      <c r="G246" s="286" t="s">
        <v>1653</v>
      </c>
      <c r="H246" s="286" t="s">
        <v>260</v>
      </c>
      <c r="I246" s="283">
        <v>568741</v>
      </c>
      <c r="J246" s="286" t="s">
        <v>1554</v>
      </c>
      <c r="K246" s="286" t="s">
        <v>355</v>
      </c>
      <c r="L246" s="286"/>
      <c r="M246" s="286" t="s">
        <v>1970</v>
      </c>
      <c r="N246" s="286" t="s">
        <v>2105</v>
      </c>
      <c r="O246" s="286"/>
      <c r="P246" s="286" t="s">
        <v>1182</v>
      </c>
      <c r="Q246" s="286" t="s">
        <v>1182</v>
      </c>
      <c r="R246" s="287">
        <v>577103781</v>
      </c>
      <c r="S246" s="286"/>
      <c r="T246" s="287">
        <v>724179501</v>
      </c>
      <c r="U246" s="286" t="s">
        <v>1183</v>
      </c>
      <c r="V246" s="288">
        <v>549649</v>
      </c>
      <c r="W246" s="289">
        <v>1378</v>
      </c>
      <c r="X246" s="290">
        <v>666.9701</v>
      </c>
      <c r="Y246" s="291">
        <v>152</v>
      </c>
      <c r="Z246" s="290">
        <v>1.07</v>
      </c>
      <c r="AA246" s="292">
        <v>9.2130000000000007E-3</v>
      </c>
      <c r="AB246" s="291">
        <v>465</v>
      </c>
      <c r="AC246" s="293">
        <v>8.5249999999999996E-3</v>
      </c>
    </row>
    <row r="247" spans="1:29" s="275" customFormat="1" ht="12.75" x14ac:dyDescent="0.2">
      <c r="A247" s="283">
        <v>48471640</v>
      </c>
      <c r="B247" s="284" t="s">
        <v>1271</v>
      </c>
      <c r="C247" s="285" t="s">
        <v>260</v>
      </c>
      <c r="D247" s="285" t="s">
        <v>1139</v>
      </c>
      <c r="E247" s="286" t="s">
        <v>1690</v>
      </c>
      <c r="F247" s="286" t="s">
        <v>806</v>
      </c>
      <c r="G247" s="286" t="s">
        <v>1653</v>
      </c>
      <c r="H247" s="286" t="s">
        <v>260</v>
      </c>
      <c r="I247" s="283">
        <v>48471640</v>
      </c>
      <c r="J247" s="286" t="s">
        <v>1540</v>
      </c>
      <c r="K247" s="286" t="s">
        <v>359</v>
      </c>
      <c r="L247" s="286"/>
      <c r="M247" s="286" t="s">
        <v>1658</v>
      </c>
      <c r="N247" s="286" t="s">
        <v>2106</v>
      </c>
      <c r="O247" s="286"/>
      <c r="P247" s="286" t="s">
        <v>1140</v>
      </c>
      <c r="Q247" s="286" t="s">
        <v>1140</v>
      </c>
      <c r="R247" s="287">
        <v>739233269</v>
      </c>
      <c r="S247" s="287">
        <v>577320309</v>
      </c>
      <c r="T247" s="287">
        <v>603858375</v>
      </c>
      <c r="U247" s="286" t="s">
        <v>1141</v>
      </c>
      <c r="V247" s="288">
        <v>535184</v>
      </c>
      <c r="W247" s="289">
        <v>326</v>
      </c>
      <c r="X247" s="290">
        <v>731.68859999999995</v>
      </c>
      <c r="Y247" s="291">
        <v>0</v>
      </c>
      <c r="Z247" s="290">
        <v>1.07</v>
      </c>
      <c r="AA247" s="292">
        <v>2.1380000000000001E-3</v>
      </c>
      <c r="AB247" s="291">
        <v>21</v>
      </c>
      <c r="AC247" s="293">
        <v>3.8499999999999998E-4</v>
      </c>
    </row>
    <row r="248" spans="1:29" s="275" customFormat="1" ht="12.75" x14ac:dyDescent="0.2">
      <c r="A248" s="283">
        <v>284572</v>
      </c>
      <c r="B248" s="284" t="s">
        <v>1271</v>
      </c>
      <c r="C248" s="285" t="s">
        <v>260</v>
      </c>
      <c r="D248" s="285" t="s">
        <v>1115</v>
      </c>
      <c r="E248" s="286" t="s">
        <v>1652</v>
      </c>
      <c r="F248" s="286" t="s">
        <v>401</v>
      </c>
      <c r="G248" s="286" t="s">
        <v>1653</v>
      </c>
      <c r="H248" s="286" t="s">
        <v>260</v>
      </c>
      <c r="I248" s="283">
        <v>284572</v>
      </c>
      <c r="J248" s="286" t="s">
        <v>1532</v>
      </c>
      <c r="K248" s="286" t="s">
        <v>359</v>
      </c>
      <c r="L248" s="286"/>
      <c r="M248" s="286" t="s">
        <v>1658</v>
      </c>
      <c r="N248" s="286" t="s">
        <v>2107</v>
      </c>
      <c r="O248" s="286"/>
      <c r="P248" s="286" t="s">
        <v>1116</v>
      </c>
      <c r="Q248" s="286" t="s">
        <v>1116</v>
      </c>
      <c r="R248" s="287">
        <v>577444211</v>
      </c>
      <c r="S248" s="286"/>
      <c r="T248" s="287">
        <v>607647696</v>
      </c>
      <c r="U248" s="286" t="s">
        <v>1117</v>
      </c>
      <c r="V248" s="288">
        <v>585858</v>
      </c>
      <c r="W248" s="289">
        <v>2443</v>
      </c>
      <c r="X248" s="290">
        <v>1551.0804000000001</v>
      </c>
      <c r="Y248" s="291">
        <v>267</v>
      </c>
      <c r="Z248" s="290">
        <v>1.1523000000000001</v>
      </c>
      <c r="AA248" s="292">
        <v>1.6635E-2</v>
      </c>
      <c r="AB248" s="291">
        <v>946</v>
      </c>
      <c r="AC248" s="293">
        <v>1.7342E-2</v>
      </c>
    </row>
    <row r="249" spans="1:29" s="275" customFormat="1" ht="12.75" x14ac:dyDescent="0.2">
      <c r="A249" s="283">
        <v>291421</v>
      </c>
      <c r="B249" s="284" t="s">
        <v>1271</v>
      </c>
      <c r="C249" s="285" t="s">
        <v>695</v>
      </c>
      <c r="D249" s="285" t="s">
        <v>500</v>
      </c>
      <c r="E249" s="286" t="s">
        <v>1637</v>
      </c>
      <c r="F249" s="286" t="s">
        <v>695</v>
      </c>
      <c r="G249" s="286" t="s">
        <v>1638</v>
      </c>
      <c r="H249" s="286" t="s">
        <v>695</v>
      </c>
      <c r="I249" s="283">
        <v>291421</v>
      </c>
      <c r="J249" s="286" t="s">
        <v>1325</v>
      </c>
      <c r="K249" s="286" t="s">
        <v>359</v>
      </c>
      <c r="L249" s="286" t="s">
        <v>1704</v>
      </c>
      <c r="M249" s="286" t="s">
        <v>1723</v>
      </c>
      <c r="N249" s="286" t="s">
        <v>2108</v>
      </c>
      <c r="O249" s="286"/>
      <c r="P249" s="286" t="s">
        <v>2109</v>
      </c>
      <c r="Q249" s="286" t="s">
        <v>2110</v>
      </c>
      <c r="R249" s="287">
        <v>572508621</v>
      </c>
      <c r="S249" s="286"/>
      <c r="T249" s="287">
        <v>724179293</v>
      </c>
      <c r="U249" s="286" t="s">
        <v>501</v>
      </c>
      <c r="V249" s="288">
        <v>592692</v>
      </c>
      <c r="W249" s="289">
        <v>1600</v>
      </c>
      <c r="X249" s="290">
        <v>1038.6252999999999</v>
      </c>
      <c r="Y249" s="291">
        <v>117</v>
      </c>
      <c r="Z249" s="290">
        <v>1.07</v>
      </c>
      <c r="AA249" s="292">
        <v>1.0383E-2</v>
      </c>
      <c r="AB249" s="291">
        <v>384</v>
      </c>
      <c r="AC249" s="293">
        <v>7.0400000000000003E-3</v>
      </c>
    </row>
    <row r="250" spans="1:29" s="275" customFormat="1" ht="12.75" x14ac:dyDescent="0.2">
      <c r="A250" s="283">
        <v>291439</v>
      </c>
      <c r="B250" s="284" t="s">
        <v>1271</v>
      </c>
      <c r="C250" s="285" t="s">
        <v>695</v>
      </c>
      <c r="D250" s="285" t="s">
        <v>633</v>
      </c>
      <c r="E250" s="286" t="s">
        <v>1637</v>
      </c>
      <c r="F250" s="286" t="s">
        <v>695</v>
      </c>
      <c r="G250" s="286" t="s">
        <v>1638</v>
      </c>
      <c r="H250" s="286" t="s">
        <v>695</v>
      </c>
      <c r="I250" s="283">
        <v>291439</v>
      </c>
      <c r="J250" s="286" t="s">
        <v>1370</v>
      </c>
      <c r="K250" s="286" t="s">
        <v>359</v>
      </c>
      <c r="L250" s="286" t="s">
        <v>1704</v>
      </c>
      <c r="M250" s="286" t="s">
        <v>1849</v>
      </c>
      <c r="N250" s="286" t="s">
        <v>2111</v>
      </c>
      <c r="O250" s="286"/>
      <c r="P250" s="286" t="s">
        <v>634</v>
      </c>
      <c r="Q250" s="286" t="s">
        <v>2112</v>
      </c>
      <c r="R250" s="287">
        <v>572572616</v>
      </c>
      <c r="S250" s="287">
        <v>572572616</v>
      </c>
      <c r="T250" s="287">
        <v>603193844</v>
      </c>
      <c r="U250" s="286" t="s">
        <v>635</v>
      </c>
      <c r="V250" s="288">
        <v>592706</v>
      </c>
      <c r="W250" s="289">
        <v>1154</v>
      </c>
      <c r="X250" s="290">
        <v>530.55669999999998</v>
      </c>
      <c r="Y250" s="291">
        <v>228</v>
      </c>
      <c r="Z250" s="290">
        <v>1.07</v>
      </c>
      <c r="AA250" s="292">
        <v>8.4139999999999996E-3</v>
      </c>
      <c r="AB250" s="291">
        <v>170</v>
      </c>
      <c r="AC250" s="293">
        <v>3.1159999999999998E-3</v>
      </c>
    </row>
    <row r="251" spans="1:29" s="275" customFormat="1" ht="12.75" x14ac:dyDescent="0.2">
      <c r="A251" s="283">
        <v>284581</v>
      </c>
      <c r="B251" s="284" t="s">
        <v>1271</v>
      </c>
      <c r="C251" s="285" t="s">
        <v>260</v>
      </c>
      <c r="D251" s="285" t="s">
        <v>1136</v>
      </c>
      <c r="E251" s="286" t="s">
        <v>1687</v>
      </c>
      <c r="F251" s="286" t="s">
        <v>446</v>
      </c>
      <c r="G251" s="286" t="s">
        <v>1653</v>
      </c>
      <c r="H251" s="286" t="s">
        <v>260</v>
      </c>
      <c r="I251" s="283">
        <v>284581</v>
      </c>
      <c r="J251" s="286" t="s">
        <v>1539</v>
      </c>
      <c r="K251" s="286" t="s">
        <v>359</v>
      </c>
      <c r="L251" s="286"/>
      <c r="M251" s="286" t="s">
        <v>1658</v>
      </c>
      <c r="N251" s="286" t="s">
        <v>2113</v>
      </c>
      <c r="O251" s="286"/>
      <c r="P251" s="286" t="s">
        <v>1137</v>
      </c>
      <c r="Q251" s="286" t="s">
        <v>1137</v>
      </c>
      <c r="R251" s="287">
        <v>577988223</v>
      </c>
      <c r="S251" s="287">
        <v>577988293</v>
      </c>
      <c r="T251" s="287">
        <v>602511491</v>
      </c>
      <c r="U251" s="286" t="s">
        <v>1138</v>
      </c>
      <c r="V251" s="288">
        <v>585866</v>
      </c>
      <c r="W251" s="289">
        <v>1172</v>
      </c>
      <c r="X251" s="290">
        <v>1883.0513000000001</v>
      </c>
      <c r="Y251" s="291">
        <v>170</v>
      </c>
      <c r="Z251" s="290">
        <v>1.07</v>
      </c>
      <c r="AA251" s="292">
        <v>8.6359999999999996E-3</v>
      </c>
      <c r="AB251" s="291">
        <v>298</v>
      </c>
      <c r="AC251" s="293">
        <v>5.463E-3</v>
      </c>
    </row>
    <row r="252" spans="1:29" s="275" customFormat="1" ht="12.75" x14ac:dyDescent="0.2">
      <c r="A252" s="283">
        <v>287822</v>
      </c>
      <c r="B252" s="284" t="s">
        <v>1271</v>
      </c>
      <c r="C252" s="285" t="s">
        <v>238</v>
      </c>
      <c r="D252" s="285" t="s">
        <v>1083</v>
      </c>
      <c r="E252" s="286" t="s">
        <v>1648</v>
      </c>
      <c r="F252" s="286" t="s">
        <v>238</v>
      </c>
      <c r="G252" s="286" t="s">
        <v>1649</v>
      </c>
      <c r="H252" s="286" t="s">
        <v>238</v>
      </c>
      <c r="I252" s="283">
        <v>287822</v>
      </c>
      <c r="J252" s="286" t="s">
        <v>1521</v>
      </c>
      <c r="K252" s="286" t="s">
        <v>359</v>
      </c>
      <c r="L252" s="286"/>
      <c r="M252" s="286" t="s">
        <v>2114</v>
      </c>
      <c r="N252" s="286" t="s">
        <v>2115</v>
      </c>
      <c r="O252" s="286"/>
      <c r="P252" s="286" t="s">
        <v>1084</v>
      </c>
      <c r="Q252" s="286" t="s">
        <v>1084</v>
      </c>
      <c r="R252" s="287">
        <v>573365118</v>
      </c>
      <c r="S252" s="287">
        <v>573365118</v>
      </c>
      <c r="T252" s="287">
        <v>739370310</v>
      </c>
      <c r="U252" s="286" t="s">
        <v>1085</v>
      </c>
      <c r="V252" s="288">
        <v>589080</v>
      </c>
      <c r="W252" s="289">
        <v>420</v>
      </c>
      <c r="X252" s="290">
        <v>1060.2528</v>
      </c>
      <c r="Y252" s="291">
        <v>0</v>
      </c>
      <c r="Z252" s="290">
        <v>1.07</v>
      </c>
      <c r="AA252" s="292">
        <v>2.8050000000000002E-3</v>
      </c>
      <c r="AB252" s="291">
        <v>46</v>
      </c>
      <c r="AC252" s="293">
        <v>8.43E-4</v>
      </c>
    </row>
    <row r="253" spans="1:29" s="275" customFormat="1" ht="12.75" x14ac:dyDescent="0.2">
      <c r="A253" s="283">
        <v>544540</v>
      </c>
      <c r="B253" s="284" t="s">
        <v>1271</v>
      </c>
      <c r="C253" s="285" t="s">
        <v>238</v>
      </c>
      <c r="D253" s="285" t="s">
        <v>845</v>
      </c>
      <c r="E253" s="286" t="s">
        <v>1678</v>
      </c>
      <c r="F253" s="286" t="s">
        <v>1006</v>
      </c>
      <c r="G253" s="286" t="s">
        <v>1649</v>
      </c>
      <c r="H253" s="286" t="s">
        <v>238</v>
      </c>
      <c r="I253" s="283">
        <v>544540</v>
      </c>
      <c r="J253" s="286" t="s">
        <v>1441</v>
      </c>
      <c r="K253" s="286" t="s">
        <v>359</v>
      </c>
      <c r="L253" s="286"/>
      <c r="M253" s="286" t="s">
        <v>2116</v>
      </c>
      <c r="N253" s="286" t="s">
        <v>1943</v>
      </c>
      <c r="O253" s="286"/>
      <c r="P253" s="286" t="s">
        <v>846</v>
      </c>
      <c r="Q253" s="286" t="s">
        <v>846</v>
      </c>
      <c r="R253" s="287">
        <v>573396961</v>
      </c>
      <c r="S253" s="286"/>
      <c r="T253" s="287">
        <v>734576799</v>
      </c>
      <c r="U253" s="286" t="s">
        <v>847</v>
      </c>
      <c r="V253" s="288">
        <v>589098</v>
      </c>
      <c r="W253" s="289">
        <v>277</v>
      </c>
      <c r="X253" s="290">
        <v>601.61329999999998</v>
      </c>
      <c r="Y253" s="291">
        <v>0</v>
      </c>
      <c r="Z253" s="290">
        <v>1.07</v>
      </c>
      <c r="AA253" s="292">
        <v>1.8060000000000001E-3</v>
      </c>
      <c r="AB253" s="291">
        <v>96</v>
      </c>
      <c r="AC253" s="293">
        <v>1.7600000000000001E-3</v>
      </c>
    </row>
    <row r="254" spans="1:29" s="275" customFormat="1" ht="12.75" x14ac:dyDescent="0.2">
      <c r="A254" s="283">
        <v>362506</v>
      </c>
      <c r="B254" s="284" t="s">
        <v>1271</v>
      </c>
      <c r="C254" s="285" t="s">
        <v>695</v>
      </c>
      <c r="D254" s="285" t="s">
        <v>467</v>
      </c>
      <c r="E254" s="286" t="s">
        <v>1637</v>
      </c>
      <c r="F254" s="286" t="s">
        <v>695</v>
      </c>
      <c r="G254" s="286" t="s">
        <v>1638</v>
      </c>
      <c r="H254" s="286" t="s">
        <v>695</v>
      </c>
      <c r="I254" s="283">
        <v>362506</v>
      </c>
      <c r="J254" s="286" t="s">
        <v>1314</v>
      </c>
      <c r="K254" s="286" t="s">
        <v>359</v>
      </c>
      <c r="L254" s="286"/>
      <c r="M254" s="286" t="s">
        <v>2117</v>
      </c>
      <c r="N254" s="286" t="s">
        <v>2118</v>
      </c>
      <c r="O254" s="286"/>
      <c r="P254" s="286" t="s">
        <v>468</v>
      </c>
      <c r="Q254" s="286" t="s">
        <v>468</v>
      </c>
      <c r="R254" s="287">
        <v>572593362</v>
      </c>
      <c r="S254" s="287">
        <v>572593362</v>
      </c>
      <c r="T254" s="287">
        <v>731187828</v>
      </c>
      <c r="U254" s="286" t="s">
        <v>469</v>
      </c>
      <c r="V254" s="288">
        <v>592714</v>
      </c>
      <c r="W254" s="289">
        <v>251</v>
      </c>
      <c r="X254" s="290">
        <v>245.7653</v>
      </c>
      <c r="Y254" s="291">
        <v>0</v>
      </c>
      <c r="Z254" s="290">
        <v>1.07</v>
      </c>
      <c r="AA254" s="292">
        <v>1.518E-3</v>
      </c>
      <c r="AB254" s="291">
        <v>15</v>
      </c>
      <c r="AC254" s="293">
        <v>2.7500000000000002E-4</v>
      </c>
    </row>
    <row r="255" spans="1:29" s="275" customFormat="1" ht="12.75" x14ac:dyDescent="0.2">
      <c r="A255" s="283">
        <v>542393</v>
      </c>
      <c r="B255" s="284" t="s">
        <v>1271</v>
      </c>
      <c r="C255" s="285" t="s">
        <v>695</v>
      </c>
      <c r="D255" s="285" t="s">
        <v>407</v>
      </c>
      <c r="E255" s="286" t="s">
        <v>1637</v>
      </c>
      <c r="F255" s="286" t="s">
        <v>695</v>
      </c>
      <c r="G255" s="286" t="s">
        <v>1638</v>
      </c>
      <c r="H255" s="286" t="s">
        <v>695</v>
      </c>
      <c r="I255" s="283">
        <v>542393</v>
      </c>
      <c r="J255" s="286" t="s">
        <v>1294</v>
      </c>
      <c r="K255" s="286" t="s">
        <v>359</v>
      </c>
      <c r="L255" s="286" t="s">
        <v>1644</v>
      </c>
      <c r="M255" s="286" t="s">
        <v>1654</v>
      </c>
      <c r="N255" s="286" t="s">
        <v>2119</v>
      </c>
      <c r="O255" s="286"/>
      <c r="P255" s="286" t="s">
        <v>408</v>
      </c>
      <c r="Q255" s="286" t="s">
        <v>2120</v>
      </c>
      <c r="R255" s="287">
        <v>572597115</v>
      </c>
      <c r="S255" s="286"/>
      <c r="T255" s="287">
        <v>773597115</v>
      </c>
      <c r="U255" s="286" t="s">
        <v>409</v>
      </c>
      <c r="V255" s="288">
        <v>592722</v>
      </c>
      <c r="W255" s="289">
        <v>1143</v>
      </c>
      <c r="X255" s="290">
        <v>583.3021</v>
      </c>
      <c r="Y255" s="291">
        <v>268</v>
      </c>
      <c r="Z255" s="290">
        <v>1.07</v>
      </c>
      <c r="AA255" s="292">
        <v>8.6540000000000002E-3</v>
      </c>
      <c r="AB255" s="291">
        <v>389</v>
      </c>
      <c r="AC255" s="293">
        <v>7.1310000000000002E-3</v>
      </c>
    </row>
    <row r="256" spans="1:29" s="275" customFormat="1" ht="12.75" x14ac:dyDescent="0.2">
      <c r="A256" s="283">
        <v>568759</v>
      </c>
      <c r="B256" s="284" t="s">
        <v>1271</v>
      </c>
      <c r="C256" s="285" t="s">
        <v>260</v>
      </c>
      <c r="D256" s="285" t="s">
        <v>559</v>
      </c>
      <c r="E256" s="286" t="s">
        <v>1687</v>
      </c>
      <c r="F256" s="286" t="s">
        <v>446</v>
      </c>
      <c r="G256" s="286" t="s">
        <v>1653</v>
      </c>
      <c r="H256" s="286" t="s">
        <v>260</v>
      </c>
      <c r="I256" s="283">
        <v>568759</v>
      </c>
      <c r="J256" s="286" t="s">
        <v>1345</v>
      </c>
      <c r="K256" s="286" t="s">
        <v>359</v>
      </c>
      <c r="L256" s="286" t="s">
        <v>1704</v>
      </c>
      <c r="M256" s="286" t="s">
        <v>1692</v>
      </c>
      <c r="N256" s="286" t="s">
        <v>2121</v>
      </c>
      <c r="O256" s="286"/>
      <c r="P256" s="286" t="s">
        <v>560</v>
      </c>
      <c r="Q256" s="286" t="s">
        <v>2122</v>
      </c>
      <c r="R256" s="287">
        <v>577458249</v>
      </c>
      <c r="S256" s="286"/>
      <c r="T256" s="287">
        <v>603573554</v>
      </c>
      <c r="U256" s="286" t="s">
        <v>561</v>
      </c>
      <c r="V256" s="288">
        <v>585874</v>
      </c>
      <c r="W256" s="289">
        <v>299</v>
      </c>
      <c r="X256" s="290">
        <v>464.13580000000002</v>
      </c>
      <c r="Y256" s="291">
        <v>22</v>
      </c>
      <c r="Z256" s="290">
        <v>1.07</v>
      </c>
      <c r="AA256" s="292">
        <v>2.0339999999999998E-3</v>
      </c>
      <c r="AB256" s="291">
        <v>26</v>
      </c>
      <c r="AC256" s="293">
        <v>4.7699999999999999E-4</v>
      </c>
    </row>
    <row r="257" spans="1:29" s="275" customFormat="1" ht="12.75" x14ac:dyDescent="0.2">
      <c r="A257" s="283">
        <v>291471</v>
      </c>
      <c r="B257" s="284" t="s">
        <v>1271</v>
      </c>
      <c r="C257" s="285" t="s">
        <v>695</v>
      </c>
      <c r="D257" s="285" t="s">
        <v>695</v>
      </c>
      <c r="E257" s="286" t="s">
        <v>1637</v>
      </c>
      <c r="F257" s="286" t="s">
        <v>695</v>
      </c>
      <c r="G257" s="286" t="s">
        <v>1638</v>
      </c>
      <c r="H257" s="286" t="s">
        <v>695</v>
      </c>
      <c r="I257" s="283">
        <v>291471</v>
      </c>
      <c r="J257" s="286" t="s">
        <v>1391</v>
      </c>
      <c r="K257" s="286" t="s">
        <v>359</v>
      </c>
      <c r="L257" s="286" t="s">
        <v>1704</v>
      </c>
      <c r="M257" s="286" t="s">
        <v>1915</v>
      </c>
      <c r="N257" s="286" t="s">
        <v>2123</v>
      </c>
      <c r="O257" s="286"/>
      <c r="P257" s="286" t="s">
        <v>696</v>
      </c>
      <c r="Q257" s="286" t="s">
        <v>2124</v>
      </c>
      <c r="R257" s="287">
        <v>572525114</v>
      </c>
      <c r="S257" s="287">
        <v>572551071</v>
      </c>
      <c r="T257" s="287">
        <v>720402008</v>
      </c>
      <c r="U257" s="286" t="s">
        <v>697</v>
      </c>
      <c r="V257" s="288">
        <v>592005</v>
      </c>
      <c r="W257" s="289">
        <v>24430</v>
      </c>
      <c r="X257" s="290">
        <v>2125.6999000000001</v>
      </c>
      <c r="Y257" s="291">
        <v>3409</v>
      </c>
      <c r="Z257" s="290">
        <v>1.1523000000000001</v>
      </c>
      <c r="AA257" s="292">
        <v>0.173096</v>
      </c>
      <c r="AB257" s="291">
        <v>19831</v>
      </c>
      <c r="AC257" s="293">
        <v>0.36354700000000001</v>
      </c>
    </row>
    <row r="258" spans="1:29" s="275" customFormat="1" ht="12.75" x14ac:dyDescent="0.2">
      <c r="A258" s="283">
        <v>291463</v>
      </c>
      <c r="B258" s="284" t="s">
        <v>1271</v>
      </c>
      <c r="C258" s="285" t="s">
        <v>695</v>
      </c>
      <c r="D258" s="285" t="s">
        <v>1145</v>
      </c>
      <c r="E258" s="286" t="s">
        <v>1643</v>
      </c>
      <c r="F258" s="286" t="s">
        <v>1145</v>
      </c>
      <c r="G258" s="286" t="s">
        <v>1638</v>
      </c>
      <c r="H258" s="286" t="s">
        <v>695</v>
      </c>
      <c r="I258" s="283">
        <v>291463</v>
      </c>
      <c r="J258" s="286" t="s">
        <v>1542</v>
      </c>
      <c r="K258" s="286" t="s">
        <v>355</v>
      </c>
      <c r="L258" s="286" t="s">
        <v>1827</v>
      </c>
      <c r="M258" s="286" t="s">
        <v>1890</v>
      </c>
      <c r="N258" s="286" t="s">
        <v>2125</v>
      </c>
      <c r="O258" s="286" t="s">
        <v>2126</v>
      </c>
      <c r="P258" s="286" t="s">
        <v>1146</v>
      </c>
      <c r="Q258" s="286" t="s">
        <v>2127</v>
      </c>
      <c r="R258" s="287">
        <v>572615111</v>
      </c>
      <c r="S258" s="286"/>
      <c r="T258" s="287">
        <v>606721159</v>
      </c>
      <c r="U258" s="286" t="s">
        <v>1147</v>
      </c>
      <c r="V258" s="288">
        <v>592731</v>
      </c>
      <c r="W258" s="289">
        <v>16206</v>
      </c>
      <c r="X258" s="290">
        <v>5206.3258999999998</v>
      </c>
      <c r="Y258" s="291">
        <v>1942</v>
      </c>
      <c r="Z258" s="290">
        <v>1.1523000000000001</v>
      </c>
      <c r="AA258" s="292">
        <v>0.1138</v>
      </c>
      <c r="AB258" s="291">
        <v>10480</v>
      </c>
      <c r="AC258" s="293">
        <v>0.19212199999999999</v>
      </c>
    </row>
    <row r="259" spans="1:29" s="275" customFormat="1" ht="12.75" x14ac:dyDescent="0.2">
      <c r="A259" s="283">
        <v>291480</v>
      </c>
      <c r="B259" s="284" t="s">
        <v>1271</v>
      </c>
      <c r="C259" s="285" t="s">
        <v>695</v>
      </c>
      <c r="D259" s="285" t="s">
        <v>455</v>
      </c>
      <c r="E259" s="286" t="s">
        <v>1637</v>
      </c>
      <c r="F259" s="286" t="s">
        <v>695</v>
      </c>
      <c r="G259" s="286" t="s">
        <v>1638</v>
      </c>
      <c r="H259" s="286" t="s">
        <v>695</v>
      </c>
      <c r="I259" s="283">
        <v>291480</v>
      </c>
      <c r="J259" s="286" t="s">
        <v>1310</v>
      </c>
      <c r="K259" s="286" t="s">
        <v>359</v>
      </c>
      <c r="L259" s="286" t="s">
        <v>1644</v>
      </c>
      <c r="M259" s="286" t="s">
        <v>1937</v>
      </c>
      <c r="N259" s="286" t="s">
        <v>2128</v>
      </c>
      <c r="O259" s="286"/>
      <c r="P259" s="286" t="s">
        <v>456</v>
      </c>
      <c r="Q259" s="286" t="s">
        <v>2129</v>
      </c>
      <c r="R259" s="287">
        <v>572430523</v>
      </c>
      <c r="S259" s="287">
        <v>572430521</v>
      </c>
      <c r="T259" s="287">
        <v>724377012</v>
      </c>
      <c r="U259" s="286" t="s">
        <v>457</v>
      </c>
      <c r="V259" s="288">
        <v>592749</v>
      </c>
      <c r="W259" s="289">
        <v>4178</v>
      </c>
      <c r="X259" s="290">
        <v>2653.3895000000002</v>
      </c>
      <c r="Y259" s="291">
        <v>463</v>
      </c>
      <c r="Z259" s="290">
        <v>1.1523000000000001</v>
      </c>
      <c r="AA259" s="292">
        <v>2.9028000000000002E-2</v>
      </c>
      <c r="AB259" s="291">
        <v>1850</v>
      </c>
      <c r="AC259" s="293">
        <v>3.3915000000000001E-2</v>
      </c>
    </row>
    <row r="260" spans="1:29" s="275" customFormat="1" ht="12.75" x14ac:dyDescent="0.2">
      <c r="A260" s="283">
        <v>287857</v>
      </c>
      <c r="B260" s="284" t="s">
        <v>1271</v>
      </c>
      <c r="C260" s="285" t="s">
        <v>238</v>
      </c>
      <c r="D260" s="285" t="s">
        <v>1068</v>
      </c>
      <c r="E260" s="286" t="s">
        <v>1648</v>
      </c>
      <c r="F260" s="286" t="s">
        <v>238</v>
      </c>
      <c r="G260" s="286" t="s">
        <v>1649</v>
      </c>
      <c r="H260" s="286" t="s">
        <v>238</v>
      </c>
      <c r="I260" s="283">
        <v>287857</v>
      </c>
      <c r="J260" s="286" t="s">
        <v>1516</v>
      </c>
      <c r="K260" s="286" t="s">
        <v>355</v>
      </c>
      <c r="L260" s="286"/>
      <c r="M260" s="286" t="s">
        <v>1890</v>
      </c>
      <c r="N260" s="286" t="s">
        <v>2130</v>
      </c>
      <c r="O260" s="286"/>
      <c r="P260" s="286" t="s">
        <v>1069</v>
      </c>
      <c r="Q260" s="286" t="s">
        <v>1069</v>
      </c>
      <c r="R260" s="287">
        <v>573370083</v>
      </c>
      <c r="S260" s="286"/>
      <c r="T260" s="287">
        <v>732350934</v>
      </c>
      <c r="U260" s="286" t="s">
        <v>1070</v>
      </c>
      <c r="V260" s="288">
        <v>589110</v>
      </c>
      <c r="W260" s="289">
        <v>174</v>
      </c>
      <c r="X260" s="290">
        <v>343.39350000000002</v>
      </c>
      <c r="Y260" s="291">
        <v>0</v>
      </c>
      <c r="Z260" s="290">
        <v>1.07</v>
      </c>
      <c r="AA260" s="292">
        <v>1.1150000000000001E-3</v>
      </c>
      <c r="AB260" s="291">
        <v>29</v>
      </c>
      <c r="AC260" s="293">
        <v>5.3200000000000003E-4</v>
      </c>
    </row>
    <row r="261" spans="1:29" s="275" customFormat="1" ht="12.75" x14ac:dyDescent="0.2">
      <c r="A261" s="283">
        <v>284602</v>
      </c>
      <c r="B261" s="284" t="s">
        <v>1271</v>
      </c>
      <c r="C261" s="285" t="s">
        <v>260</v>
      </c>
      <c r="D261" s="285" t="s">
        <v>1217</v>
      </c>
      <c r="E261" s="286" t="s">
        <v>1690</v>
      </c>
      <c r="F261" s="286" t="s">
        <v>806</v>
      </c>
      <c r="G261" s="286" t="s">
        <v>1653</v>
      </c>
      <c r="H261" s="286" t="s">
        <v>260</v>
      </c>
      <c r="I261" s="283">
        <v>284602</v>
      </c>
      <c r="J261" s="286" t="s">
        <v>1566</v>
      </c>
      <c r="K261" s="286" t="s">
        <v>359</v>
      </c>
      <c r="L261" s="286"/>
      <c r="M261" s="286" t="s">
        <v>1797</v>
      </c>
      <c r="N261" s="286" t="s">
        <v>2131</v>
      </c>
      <c r="O261" s="286"/>
      <c r="P261" s="286" t="s">
        <v>1218</v>
      </c>
      <c r="Q261" s="286" t="s">
        <v>1218</v>
      </c>
      <c r="R261" s="287">
        <v>577350121</v>
      </c>
      <c r="S261" s="286"/>
      <c r="T261" s="287">
        <v>607873837</v>
      </c>
      <c r="U261" s="286" t="s">
        <v>1219</v>
      </c>
      <c r="V261" s="288">
        <v>585882</v>
      </c>
      <c r="W261" s="289">
        <v>1186</v>
      </c>
      <c r="X261" s="290">
        <v>1240.8100999999999</v>
      </c>
      <c r="Y261" s="291">
        <v>305</v>
      </c>
      <c r="Z261" s="290">
        <v>1.07</v>
      </c>
      <c r="AA261" s="292">
        <v>9.4199999999999996E-3</v>
      </c>
      <c r="AB261" s="291">
        <v>185</v>
      </c>
      <c r="AC261" s="293">
        <v>3.3909999999999999E-3</v>
      </c>
    </row>
    <row r="262" spans="1:29" s="275" customFormat="1" ht="12.75" x14ac:dyDescent="0.2">
      <c r="A262" s="283">
        <v>542288</v>
      </c>
      <c r="B262" s="284" t="s">
        <v>1271</v>
      </c>
      <c r="C262" s="285" t="s">
        <v>695</v>
      </c>
      <c r="D262" s="285" t="s">
        <v>1251</v>
      </c>
      <c r="E262" s="286" t="s">
        <v>1637</v>
      </c>
      <c r="F262" s="286" t="s">
        <v>695</v>
      </c>
      <c r="G262" s="286" t="s">
        <v>1638</v>
      </c>
      <c r="H262" s="286" t="s">
        <v>695</v>
      </c>
      <c r="I262" s="283">
        <v>542288</v>
      </c>
      <c r="J262" s="286" t="s">
        <v>1578</v>
      </c>
      <c r="K262" s="286" t="s">
        <v>359</v>
      </c>
      <c r="L262" s="286"/>
      <c r="M262" s="286" t="s">
        <v>1716</v>
      </c>
      <c r="N262" s="286" t="s">
        <v>2132</v>
      </c>
      <c r="O262" s="286"/>
      <c r="P262" s="286" t="s">
        <v>1252</v>
      </c>
      <c r="Q262" s="286" t="s">
        <v>1252</v>
      </c>
      <c r="R262" s="287">
        <v>572594818</v>
      </c>
      <c r="S262" s="286"/>
      <c r="T262" s="287">
        <v>724178540</v>
      </c>
      <c r="U262" s="286" t="s">
        <v>1253</v>
      </c>
      <c r="V262" s="288">
        <v>592757</v>
      </c>
      <c r="W262" s="289">
        <v>244</v>
      </c>
      <c r="X262" s="290">
        <v>340.29109999999997</v>
      </c>
      <c r="Y262" s="291">
        <v>0</v>
      </c>
      <c r="Z262" s="290">
        <v>1.07</v>
      </c>
      <c r="AA262" s="292">
        <v>1.5150000000000001E-3</v>
      </c>
      <c r="AB262" s="291">
        <v>32</v>
      </c>
      <c r="AC262" s="293">
        <v>5.8699999999999996E-4</v>
      </c>
    </row>
    <row r="263" spans="1:29" s="275" customFormat="1" ht="12.75" x14ac:dyDescent="0.2">
      <c r="A263" s="283">
        <v>851825</v>
      </c>
      <c r="B263" s="284" t="s">
        <v>1271</v>
      </c>
      <c r="C263" s="285" t="s">
        <v>785</v>
      </c>
      <c r="D263" s="285" t="s">
        <v>1263</v>
      </c>
      <c r="E263" s="286" t="s">
        <v>1719</v>
      </c>
      <c r="F263" s="286" t="s">
        <v>785</v>
      </c>
      <c r="G263" s="286" t="s">
        <v>1684</v>
      </c>
      <c r="H263" s="286" t="s">
        <v>785</v>
      </c>
      <c r="I263" s="283">
        <v>851825</v>
      </c>
      <c r="J263" s="286" t="s">
        <v>1582</v>
      </c>
      <c r="K263" s="286" t="s">
        <v>359</v>
      </c>
      <c r="L263" s="286"/>
      <c r="M263" s="286" t="s">
        <v>1716</v>
      </c>
      <c r="N263" s="286" t="s">
        <v>2133</v>
      </c>
      <c r="O263" s="286"/>
      <c r="P263" s="286" t="s">
        <v>1264</v>
      </c>
      <c r="Q263" s="286" t="s">
        <v>1264</v>
      </c>
      <c r="R263" s="287">
        <v>571419469</v>
      </c>
      <c r="S263" s="287">
        <v>571419469</v>
      </c>
      <c r="T263" s="287">
        <v>724179341</v>
      </c>
      <c r="U263" s="286" t="s">
        <v>1265</v>
      </c>
      <c r="V263" s="288">
        <v>570371</v>
      </c>
      <c r="W263" s="289">
        <v>620</v>
      </c>
      <c r="X263" s="290">
        <v>543.68219999999997</v>
      </c>
      <c r="Y263" s="291">
        <v>19</v>
      </c>
      <c r="Z263" s="290">
        <v>1.07</v>
      </c>
      <c r="AA263" s="292">
        <v>3.8830000000000002E-3</v>
      </c>
      <c r="AB263" s="291">
        <v>120</v>
      </c>
      <c r="AC263" s="293">
        <v>2.2000000000000001E-3</v>
      </c>
    </row>
    <row r="264" spans="1:29" s="275" customFormat="1" ht="12.75" x14ac:dyDescent="0.2">
      <c r="A264" s="283">
        <v>304352</v>
      </c>
      <c r="B264" s="284" t="s">
        <v>1271</v>
      </c>
      <c r="C264" s="285" t="s">
        <v>785</v>
      </c>
      <c r="D264" s="285" t="s">
        <v>583</v>
      </c>
      <c r="E264" s="286" t="s">
        <v>1731</v>
      </c>
      <c r="F264" s="286" t="s">
        <v>544</v>
      </c>
      <c r="G264" s="286" t="s">
        <v>1684</v>
      </c>
      <c r="H264" s="286" t="s">
        <v>785</v>
      </c>
      <c r="I264" s="283">
        <v>304352</v>
      </c>
      <c r="J264" s="286" t="s">
        <v>1353</v>
      </c>
      <c r="K264" s="286" t="s">
        <v>359</v>
      </c>
      <c r="L264" s="286" t="s">
        <v>1704</v>
      </c>
      <c r="M264" s="286" t="s">
        <v>1656</v>
      </c>
      <c r="N264" s="286" t="s">
        <v>2134</v>
      </c>
      <c r="O264" s="286"/>
      <c r="P264" s="286" t="s">
        <v>584</v>
      </c>
      <c r="Q264" s="286" t="s">
        <v>2135</v>
      </c>
      <c r="R264" s="287">
        <v>571646438</v>
      </c>
      <c r="S264" s="287">
        <v>571646380</v>
      </c>
      <c r="T264" s="287">
        <v>602718521</v>
      </c>
      <c r="U264" s="286" t="s">
        <v>585</v>
      </c>
      <c r="V264" s="288">
        <v>544949</v>
      </c>
      <c r="W264" s="289">
        <v>2230</v>
      </c>
      <c r="X264" s="290">
        <v>3595.1158</v>
      </c>
      <c r="Y264" s="291">
        <v>294</v>
      </c>
      <c r="Z264" s="290">
        <v>1.1523000000000001</v>
      </c>
      <c r="AA264" s="292">
        <v>1.6327999999999999E-2</v>
      </c>
      <c r="AB264" s="291">
        <v>385</v>
      </c>
      <c r="AC264" s="293">
        <v>7.058E-3</v>
      </c>
    </row>
    <row r="265" spans="1:29" s="275" customFormat="1" ht="12.75" x14ac:dyDescent="0.2">
      <c r="A265" s="283">
        <v>304361</v>
      </c>
      <c r="B265" s="284" t="s">
        <v>1271</v>
      </c>
      <c r="C265" s="285" t="s">
        <v>785</v>
      </c>
      <c r="D265" s="285" t="s">
        <v>746</v>
      </c>
      <c r="E265" s="286" t="s">
        <v>1719</v>
      </c>
      <c r="F265" s="286" t="s">
        <v>785</v>
      </c>
      <c r="G265" s="286" t="s">
        <v>1684</v>
      </c>
      <c r="H265" s="286" t="s">
        <v>785</v>
      </c>
      <c r="I265" s="283">
        <v>304361</v>
      </c>
      <c r="J265" s="286" t="s">
        <v>1408</v>
      </c>
      <c r="K265" s="286" t="s">
        <v>359</v>
      </c>
      <c r="L265" s="286"/>
      <c r="M265" s="286" t="s">
        <v>1746</v>
      </c>
      <c r="N265" s="286" t="s">
        <v>2136</v>
      </c>
      <c r="O265" s="286"/>
      <c r="P265" s="286" t="s">
        <v>747</v>
      </c>
      <c r="Q265" s="286" t="s">
        <v>747</v>
      </c>
      <c r="R265" s="287">
        <v>571446362</v>
      </c>
      <c r="S265" s="286"/>
      <c r="T265" s="287">
        <v>724179047</v>
      </c>
      <c r="U265" s="286" t="s">
        <v>748</v>
      </c>
      <c r="V265" s="288">
        <v>544990</v>
      </c>
      <c r="W265" s="289">
        <v>1463</v>
      </c>
      <c r="X265" s="290">
        <v>1235.2913000000001</v>
      </c>
      <c r="Y265" s="291">
        <v>280</v>
      </c>
      <c r="Z265" s="290">
        <v>1.07</v>
      </c>
      <c r="AA265" s="292">
        <v>1.0827E-2</v>
      </c>
      <c r="AB265" s="291">
        <v>360</v>
      </c>
      <c r="AC265" s="293">
        <v>6.6E-3</v>
      </c>
    </row>
    <row r="266" spans="1:29" s="275" customFormat="1" ht="12.75" x14ac:dyDescent="0.2">
      <c r="A266" s="283">
        <v>635774</v>
      </c>
      <c r="B266" s="284" t="s">
        <v>1271</v>
      </c>
      <c r="C266" s="285" t="s">
        <v>785</v>
      </c>
      <c r="D266" s="285" t="s">
        <v>1097</v>
      </c>
      <c r="E266" s="286" t="s">
        <v>1719</v>
      </c>
      <c r="F266" s="286" t="s">
        <v>785</v>
      </c>
      <c r="G266" s="286" t="s">
        <v>1684</v>
      </c>
      <c r="H266" s="286" t="s">
        <v>785</v>
      </c>
      <c r="I266" s="283">
        <v>635774</v>
      </c>
      <c r="J266" s="286" t="s">
        <v>1526</v>
      </c>
      <c r="K266" s="286" t="s">
        <v>359</v>
      </c>
      <c r="L266" s="286"/>
      <c r="M266" s="286" t="s">
        <v>1751</v>
      </c>
      <c r="N266" s="286" t="s">
        <v>2137</v>
      </c>
      <c r="O266" s="286"/>
      <c r="P266" s="286" t="s">
        <v>1098</v>
      </c>
      <c r="Q266" s="286" t="s">
        <v>1098</v>
      </c>
      <c r="R266" s="287">
        <v>571447590</v>
      </c>
      <c r="S266" s="286"/>
      <c r="T266" s="287">
        <v>603511978</v>
      </c>
      <c r="U266" s="286" t="s">
        <v>1099</v>
      </c>
      <c r="V266" s="288">
        <v>553026</v>
      </c>
      <c r="W266" s="289">
        <v>424</v>
      </c>
      <c r="X266" s="290">
        <v>1596.9007999999999</v>
      </c>
      <c r="Y266" s="291">
        <v>22</v>
      </c>
      <c r="Z266" s="290">
        <v>1.07</v>
      </c>
      <c r="AA266" s="292">
        <v>3.1930000000000001E-3</v>
      </c>
      <c r="AB266" s="291">
        <v>30</v>
      </c>
      <c r="AC266" s="293">
        <v>5.5000000000000003E-4</v>
      </c>
    </row>
    <row r="267" spans="1:29" s="275" customFormat="1" ht="12.75" x14ac:dyDescent="0.2">
      <c r="A267" s="283">
        <v>284611</v>
      </c>
      <c r="B267" s="284" t="s">
        <v>1271</v>
      </c>
      <c r="C267" s="285" t="s">
        <v>260</v>
      </c>
      <c r="D267" s="285" t="s">
        <v>806</v>
      </c>
      <c r="E267" s="286" t="s">
        <v>1690</v>
      </c>
      <c r="F267" s="286" t="s">
        <v>806</v>
      </c>
      <c r="G267" s="286" t="s">
        <v>1653</v>
      </c>
      <c r="H267" s="286" t="s">
        <v>260</v>
      </c>
      <c r="I267" s="283">
        <v>284611</v>
      </c>
      <c r="J267" s="286" t="s">
        <v>1428</v>
      </c>
      <c r="K267" s="286" t="s">
        <v>359</v>
      </c>
      <c r="L267" s="286"/>
      <c r="M267" s="286" t="s">
        <v>1656</v>
      </c>
      <c r="N267" s="286" t="s">
        <v>2138</v>
      </c>
      <c r="O267" s="286"/>
      <c r="P267" s="286" t="s">
        <v>807</v>
      </c>
      <c r="Q267" s="286" t="s">
        <v>807</v>
      </c>
      <c r="R267" s="287">
        <v>577311111</v>
      </c>
      <c r="S267" s="287">
        <v>577320616</v>
      </c>
      <c r="T267" s="287">
        <v>603595752</v>
      </c>
      <c r="U267" s="286" t="s">
        <v>808</v>
      </c>
      <c r="V267" s="288">
        <v>585891</v>
      </c>
      <c r="W267" s="289">
        <v>4839</v>
      </c>
      <c r="X267" s="290">
        <v>2694.6498000000001</v>
      </c>
      <c r="Y267" s="291">
        <v>711</v>
      </c>
      <c r="Z267" s="290">
        <v>1.1523000000000001</v>
      </c>
      <c r="AA267" s="292">
        <v>3.4826999999999997E-2</v>
      </c>
      <c r="AB267" s="291">
        <v>2147</v>
      </c>
      <c r="AC267" s="293">
        <v>3.9358999999999998E-2</v>
      </c>
    </row>
    <row r="268" spans="1:29" s="275" customFormat="1" ht="12.75" x14ac:dyDescent="0.2">
      <c r="A268" s="283">
        <v>304387</v>
      </c>
      <c r="B268" s="284" t="s">
        <v>1271</v>
      </c>
      <c r="C268" s="285" t="s">
        <v>785</v>
      </c>
      <c r="D268" s="285" t="s">
        <v>437</v>
      </c>
      <c r="E268" s="286" t="s">
        <v>1683</v>
      </c>
      <c r="F268" s="286" t="s">
        <v>437</v>
      </c>
      <c r="G268" s="286" t="s">
        <v>1684</v>
      </c>
      <c r="H268" s="286" t="s">
        <v>785</v>
      </c>
      <c r="I268" s="283">
        <v>304387</v>
      </c>
      <c r="J268" s="286" t="s">
        <v>1304</v>
      </c>
      <c r="K268" s="286" t="s">
        <v>359</v>
      </c>
      <c r="L268" s="286" t="s">
        <v>1644</v>
      </c>
      <c r="M268" s="286" t="s">
        <v>1946</v>
      </c>
      <c r="N268" s="286" t="s">
        <v>2139</v>
      </c>
      <c r="O268" s="286"/>
      <c r="P268" s="286" t="s">
        <v>438</v>
      </c>
      <c r="Q268" s="286" t="s">
        <v>2140</v>
      </c>
      <c r="R268" s="287">
        <v>571674250</v>
      </c>
      <c r="S268" s="287">
        <v>571611043</v>
      </c>
      <c r="T268" s="287">
        <v>727811161</v>
      </c>
      <c r="U268" s="286" t="s">
        <v>439</v>
      </c>
      <c r="V268" s="288">
        <v>545058</v>
      </c>
      <c r="W268" s="289">
        <v>21883</v>
      </c>
      <c r="X268" s="290">
        <v>3543.5164</v>
      </c>
      <c r="Y268" s="291">
        <v>2925</v>
      </c>
      <c r="Z268" s="290">
        <v>1.1523000000000001</v>
      </c>
      <c r="AA268" s="292">
        <v>0.15470300000000001</v>
      </c>
      <c r="AB268" s="291">
        <v>18292</v>
      </c>
      <c r="AC268" s="293">
        <v>0.33533400000000002</v>
      </c>
    </row>
    <row r="269" spans="1:29" s="275" customFormat="1" ht="12.75" x14ac:dyDescent="0.2">
      <c r="A269" s="283">
        <v>304395</v>
      </c>
      <c r="B269" s="284" t="s">
        <v>1271</v>
      </c>
      <c r="C269" s="285" t="s">
        <v>260</v>
      </c>
      <c r="D269" s="285" t="s">
        <v>1080</v>
      </c>
      <c r="E269" s="286" t="s">
        <v>1690</v>
      </c>
      <c r="F269" s="286" t="s">
        <v>806</v>
      </c>
      <c r="G269" s="286" t="s">
        <v>1653</v>
      </c>
      <c r="H269" s="286" t="s">
        <v>260</v>
      </c>
      <c r="I269" s="283">
        <v>304395</v>
      </c>
      <c r="J269" s="286" t="s">
        <v>1520</v>
      </c>
      <c r="K269" s="286" t="s">
        <v>355</v>
      </c>
      <c r="L269" s="286"/>
      <c r="M269" s="286" t="s">
        <v>2141</v>
      </c>
      <c r="N269" s="286" t="s">
        <v>2142</v>
      </c>
      <c r="O269" s="286"/>
      <c r="P269" s="286" t="s">
        <v>1081</v>
      </c>
      <c r="Q269" s="286" t="s">
        <v>1081</v>
      </c>
      <c r="R269" s="287">
        <v>571447416</v>
      </c>
      <c r="S269" s="286"/>
      <c r="T269" s="287">
        <v>724178663</v>
      </c>
      <c r="U269" s="286" t="s">
        <v>1082</v>
      </c>
      <c r="V269" s="288">
        <v>545112</v>
      </c>
      <c r="W269" s="289">
        <v>314</v>
      </c>
      <c r="X269" s="290">
        <v>234.27549999999999</v>
      </c>
      <c r="Y269" s="291">
        <v>0</v>
      </c>
      <c r="Z269" s="290">
        <v>1.07</v>
      </c>
      <c r="AA269" s="292">
        <v>1.8749999999999999E-3</v>
      </c>
      <c r="AB269" s="291">
        <v>104</v>
      </c>
      <c r="AC269" s="293">
        <v>1.9070000000000001E-3</v>
      </c>
    </row>
    <row r="270" spans="1:29" s="275" customFormat="1" ht="12.75" x14ac:dyDescent="0.2">
      <c r="A270" s="283">
        <v>542334</v>
      </c>
      <c r="B270" s="284" t="s">
        <v>1271</v>
      </c>
      <c r="C270" s="285" t="s">
        <v>695</v>
      </c>
      <c r="D270" s="285" t="s">
        <v>374</v>
      </c>
      <c r="E270" s="286" t="s">
        <v>1643</v>
      </c>
      <c r="F270" s="286" t="s">
        <v>1145</v>
      </c>
      <c r="G270" s="286" t="s">
        <v>1638</v>
      </c>
      <c r="H270" s="286" t="s">
        <v>695</v>
      </c>
      <c r="I270" s="283">
        <v>542334</v>
      </c>
      <c r="J270" s="286" t="s">
        <v>1283</v>
      </c>
      <c r="K270" s="286" t="s">
        <v>355</v>
      </c>
      <c r="L270" s="286"/>
      <c r="M270" s="286" t="s">
        <v>2143</v>
      </c>
      <c r="N270" s="286" t="s">
        <v>2144</v>
      </c>
      <c r="O270" s="286"/>
      <c r="P270" s="286" t="s">
        <v>375</v>
      </c>
      <c r="Q270" s="286" t="s">
        <v>375</v>
      </c>
      <c r="R270" s="287">
        <v>572696113</v>
      </c>
      <c r="S270" s="286"/>
      <c r="T270" s="287">
        <v>774810906</v>
      </c>
      <c r="U270" s="286" t="s">
        <v>376</v>
      </c>
      <c r="V270" s="288">
        <v>592773</v>
      </c>
      <c r="W270" s="289">
        <v>198</v>
      </c>
      <c r="X270" s="290">
        <v>988.22839999999997</v>
      </c>
      <c r="Y270" s="291">
        <v>0</v>
      </c>
      <c r="Z270" s="290">
        <v>1.07</v>
      </c>
      <c r="AA270" s="292">
        <v>1.505E-3</v>
      </c>
      <c r="AB270" s="291">
        <v>16</v>
      </c>
      <c r="AC270" s="293">
        <v>2.9300000000000002E-4</v>
      </c>
    </row>
    <row r="271" spans="1:29" s="275" customFormat="1" ht="12.75" x14ac:dyDescent="0.2">
      <c r="A271" s="283">
        <v>542318</v>
      </c>
      <c r="B271" s="284" t="s">
        <v>1271</v>
      </c>
      <c r="C271" s="285" t="s">
        <v>695</v>
      </c>
      <c r="D271" s="285" t="s">
        <v>893</v>
      </c>
      <c r="E271" s="286" t="s">
        <v>1637</v>
      </c>
      <c r="F271" s="286" t="s">
        <v>695</v>
      </c>
      <c r="G271" s="286" t="s">
        <v>1638</v>
      </c>
      <c r="H271" s="286" t="s">
        <v>695</v>
      </c>
      <c r="I271" s="283">
        <v>542318</v>
      </c>
      <c r="J271" s="286" t="s">
        <v>1457</v>
      </c>
      <c r="K271" s="286" t="s">
        <v>355</v>
      </c>
      <c r="L271" s="286"/>
      <c r="M271" s="286" t="s">
        <v>1765</v>
      </c>
      <c r="N271" s="286" t="s">
        <v>2145</v>
      </c>
      <c r="O271" s="286"/>
      <c r="P271" s="286" t="s">
        <v>894</v>
      </c>
      <c r="Q271" s="286" t="s">
        <v>894</v>
      </c>
      <c r="R271" s="287">
        <v>572593246</v>
      </c>
      <c r="S271" s="286"/>
      <c r="T271" s="287">
        <v>607024109</v>
      </c>
      <c r="U271" s="286" t="s">
        <v>895</v>
      </c>
      <c r="V271" s="288">
        <v>592781</v>
      </c>
      <c r="W271" s="289">
        <v>433</v>
      </c>
      <c r="X271" s="290">
        <v>373.76179999999999</v>
      </c>
      <c r="Y271" s="291">
        <v>19</v>
      </c>
      <c r="Z271" s="290">
        <v>1.07</v>
      </c>
      <c r="AA271" s="292">
        <v>2.745E-3</v>
      </c>
      <c r="AB271" s="291">
        <v>57</v>
      </c>
      <c r="AC271" s="293">
        <v>1.0449999999999999E-3</v>
      </c>
    </row>
    <row r="272" spans="1:29" s="275" customFormat="1" ht="12.75" x14ac:dyDescent="0.2">
      <c r="A272" s="283">
        <v>291536</v>
      </c>
      <c r="B272" s="284" t="s">
        <v>1271</v>
      </c>
      <c r="C272" s="285" t="s">
        <v>695</v>
      </c>
      <c r="D272" s="285" t="s">
        <v>925</v>
      </c>
      <c r="E272" s="286" t="s">
        <v>1637</v>
      </c>
      <c r="F272" s="286" t="s">
        <v>695</v>
      </c>
      <c r="G272" s="286" t="s">
        <v>1638</v>
      </c>
      <c r="H272" s="286" t="s">
        <v>695</v>
      </c>
      <c r="I272" s="283">
        <v>291536</v>
      </c>
      <c r="J272" s="286" t="s">
        <v>1468</v>
      </c>
      <c r="K272" s="286" t="s">
        <v>359</v>
      </c>
      <c r="L272" s="286" t="s">
        <v>1639</v>
      </c>
      <c r="M272" s="286" t="s">
        <v>1795</v>
      </c>
      <c r="N272" s="286" t="s">
        <v>2146</v>
      </c>
      <c r="O272" s="286"/>
      <c r="P272" s="286" t="s">
        <v>926</v>
      </c>
      <c r="Q272" s="286" t="s">
        <v>2147</v>
      </c>
      <c r="R272" s="287">
        <v>572571115</v>
      </c>
      <c r="S272" s="287">
        <v>572571115</v>
      </c>
      <c r="T272" s="287">
        <v>776164538</v>
      </c>
      <c r="U272" s="286" t="s">
        <v>927</v>
      </c>
      <c r="V272" s="288">
        <v>592790</v>
      </c>
      <c r="W272" s="289">
        <v>1112</v>
      </c>
      <c r="X272" s="290">
        <v>2225.2417</v>
      </c>
      <c r="Y272" s="291">
        <v>254</v>
      </c>
      <c r="Z272" s="290">
        <v>1.07</v>
      </c>
      <c r="AA272" s="292">
        <v>9.0200000000000002E-3</v>
      </c>
      <c r="AB272" s="291">
        <v>322</v>
      </c>
      <c r="AC272" s="293">
        <v>5.9030000000000003E-3</v>
      </c>
    </row>
    <row r="273" spans="1:29" s="275" customFormat="1" ht="12.75" x14ac:dyDescent="0.2">
      <c r="A273" s="283">
        <v>542385</v>
      </c>
      <c r="B273" s="284" t="s">
        <v>1271</v>
      </c>
      <c r="C273" s="285" t="s">
        <v>695</v>
      </c>
      <c r="D273" s="285" t="s">
        <v>1196</v>
      </c>
      <c r="E273" s="286" t="s">
        <v>1643</v>
      </c>
      <c r="F273" s="286" t="s">
        <v>1145</v>
      </c>
      <c r="G273" s="286" t="s">
        <v>1638</v>
      </c>
      <c r="H273" s="286" t="s">
        <v>695</v>
      </c>
      <c r="I273" s="283">
        <v>542385</v>
      </c>
      <c r="J273" s="286" t="s">
        <v>1559</v>
      </c>
      <c r="K273" s="286" t="s">
        <v>359</v>
      </c>
      <c r="L273" s="286"/>
      <c r="M273" s="286" t="s">
        <v>1741</v>
      </c>
      <c r="N273" s="286" t="s">
        <v>2148</v>
      </c>
      <c r="O273" s="286"/>
      <c r="P273" s="286" t="s">
        <v>1197</v>
      </c>
      <c r="Q273" s="286" t="s">
        <v>1197</v>
      </c>
      <c r="R273" s="287">
        <v>572671181</v>
      </c>
      <c r="S273" s="286"/>
      <c r="T273" s="287">
        <v>774453788</v>
      </c>
      <c r="U273" s="286" t="s">
        <v>1198</v>
      </c>
      <c r="V273" s="288">
        <v>592803</v>
      </c>
      <c r="W273" s="289">
        <v>512</v>
      </c>
      <c r="X273" s="290">
        <v>625.55449999999996</v>
      </c>
      <c r="Y273" s="291">
        <v>22</v>
      </c>
      <c r="Z273" s="290">
        <v>1.07</v>
      </c>
      <c r="AA273" s="292">
        <v>3.3170000000000001E-3</v>
      </c>
      <c r="AB273" s="291">
        <v>41</v>
      </c>
      <c r="AC273" s="293">
        <v>7.5199999999999996E-4</v>
      </c>
    </row>
    <row r="274" spans="1:29" s="275" customFormat="1" ht="12.75" x14ac:dyDescent="0.2">
      <c r="A274" s="283">
        <v>304409</v>
      </c>
      <c r="B274" s="284" t="s">
        <v>1271</v>
      </c>
      <c r="C274" s="285" t="s">
        <v>785</v>
      </c>
      <c r="D274" s="285" t="s">
        <v>946</v>
      </c>
      <c r="E274" s="286" t="s">
        <v>1683</v>
      </c>
      <c r="F274" s="286" t="s">
        <v>437</v>
      </c>
      <c r="G274" s="286" t="s">
        <v>1684</v>
      </c>
      <c r="H274" s="286" t="s">
        <v>785</v>
      </c>
      <c r="I274" s="283">
        <v>304409</v>
      </c>
      <c r="J274" s="286" t="s">
        <v>1475</v>
      </c>
      <c r="K274" s="286" t="s">
        <v>355</v>
      </c>
      <c r="L274" s="286" t="s">
        <v>1639</v>
      </c>
      <c r="M274" s="286" t="s">
        <v>1956</v>
      </c>
      <c r="N274" s="286" t="s">
        <v>2149</v>
      </c>
      <c r="O274" s="286"/>
      <c r="P274" s="286" t="s">
        <v>947</v>
      </c>
      <c r="Q274" s="286" t="s">
        <v>2150</v>
      </c>
      <c r="R274" s="287">
        <v>571638010</v>
      </c>
      <c r="S274" s="287">
        <v>571638010</v>
      </c>
      <c r="T274" s="287">
        <v>602511349</v>
      </c>
      <c r="U274" s="286" t="s">
        <v>948</v>
      </c>
      <c r="V274" s="288">
        <v>545147</v>
      </c>
      <c r="W274" s="289">
        <v>506</v>
      </c>
      <c r="X274" s="290">
        <v>933.02629999999999</v>
      </c>
      <c r="Y274" s="291">
        <v>0</v>
      </c>
      <c r="Z274" s="290">
        <v>1.07</v>
      </c>
      <c r="AA274" s="292">
        <v>3.248E-3</v>
      </c>
      <c r="AB274" s="291">
        <v>32</v>
      </c>
      <c r="AC274" s="293">
        <v>5.8699999999999996E-4</v>
      </c>
    </row>
    <row r="275" spans="1:29" s="275" customFormat="1" ht="12.75" x14ac:dyDescent="0.2">
      <c r="A275" s="283">
        <v>304417</v>
      </c>
      <c r="B275" s="284" t="s">
        <v>1271</v>
      </c>
      <c r="C275" s="285" t="s">
        <v>785</v>
      </c>
      <c r="D275" s="285" t="s">
        <v>1056</v>
      </c>
      <c r="E275" s="286" t="s">
        <v>1719</v>
      </c>
      <c r="F275" s="286" t="s">
        <v>785</v>
      </c>
      <c r="G275" s="286" t="s">
        <v>1684</v>
      </c>
      <c r="H275" s="286" t="s">
        <v>785</v>
      </c>
      <c r="I275" s="283">
        <v>304417</v>
      </c>
      <c r="J275" s="286" t="s">
        <v>1512</v>
      </c>
      <c r="K275" s="286" t="s">
        <v>359</v>
      </c>
      <c r="L275" s="286"/>
      <c r="M275" s="286" t="s">
        <v>1697</v>
      </c>
      <c r="N275" s="286" t="s">
        <v>1785</v>
      </c>
      <c r="O275" s="286"/>
      <c r="P275" s="286" t="s">
        <v>1057</v>
      </c>
      <c r="Q275" s="286" t="s">
        <v>1057</v>
      </c>
      <c r="R275" s="287">
        <v>571444260</v>
      </c>
      <c r="S275" s="286"/>
      <c r="T275" s="287">
        <v>602511516</v>
      </c>
      <c r="U275" s="286" t="s">
        <v>1058</v>
      </c>
      <c r="V275" s="288">
        <v>545163</v>
      </c>
      <c r="W275" s="289">
        <v>2310</v>
      </c>
      <c r="X275" s="290">
        <v>8080.9593999999997</v>
      </c>
      <c r="Y275" s="291">
        <v>255</v>
      </c>
      <c r="Z275" s="290">
        <v>1.1523000000000001</v>
      </c>
      <c r="AA275" s="292">
        <v>1.8294000000000001E-2</v>
      </c>
      <c r="AB275" s="291">
        <v>1155</v>
      </c>
      <c r="AC275" s="293">
        <v>2.1173999999999998E-2</v>
      </c>
    </row>
    <row r="276" spans="1:29" s="275" customFormat="1" ht="12.75" x14ac:dyDescent="0.2">
      <c r="A276" s="283">
        <v>284637</v>
      </c>
      <c r="B276" s="284" t="s">
        <v>1271</v>
      </c>
      <c r="C276" s="285" t="s">
        <v>260</v>
      </c>
      <c r="D276" s="285" t="s">
        <v>668</v>
      </c>
      <c r="E276" s="286" t="s">
        <v>1669</v>
      </c>
      <c r="F276" s="286" t="s">
        <v>260</v>
      </c>
      <c r="G276" s="286" t="s">
        <v>1653</v>
      </c>
      <c r="H276" s="286" t="s">
        <v>260</v>
      </c>
      <c r="I276" s="283">
        <v>284637</v>
      </c>
      <c r="J276" s="286" t="s">
        <v>1382</v>
      </c>
      <c r="K276" s="286" t="s">
        <v>359</v>
      </c>
      <c r="L276" s="286" t="s">
        <v>1704</v>
      </c>
      <c r="M276" s="286" t="s">
        <v>1754</v>
      </c>
      <c r="N276" s="286" t="s">
        <v>2055</v>
      </c>
      <c r="O276" s="286"/>
      <c r="P276" s="286" t="s">
        <v>669</v>
      </c>
      <c r="Q276" s="286" t="s">
        <v>2151</v>
      </c>
      <c r="R276" s="287">
        <v>577996034</v>
      </c>
      <c r="S276" s="287">
        <v>577996034</v>
      </c>
      <c r="T276" s="287">
        <v>776165504</v>
      </c>
      <c r="U276" s="286" t="s">
        <v>670</v>
      </c>
      <c r="V276" s="288">
        <v>585912</v>
      </c>
      <c r="W276" s="289">
        <v>750</v>
      </c>
      <c r="X276" s="290">
        <v>620.56269999999995</v>
      </c>
      <c r="Y276" s="291">
        <v>223</v>
      </c>
      <c r="Z276" s="290">
        <v>1.07</v>
      </c>
      <c r="AA276" s="292">
        <v>6.1000000000000004E-3</v>
      </c>
      <c r="AB276" s="291">
        <v>136</v>
      </c>
      <c r="AC276" s="293">
        <v>2.493E-3</v>
      </c>
    </row>
    <row r="277" spans="1:29" s="275" customFormat="1" ht="12.75" x14ac:dyDescent="0.2">
      <c r="A277" s="283">
        <v>226203</v>
      </c>
      <c r="B277" s="284" t="s">
        <v>1271</v>
      </c>
      <c r="C277" s="285" t="s">
        <v>260</v>
      </c>
      <c r="D277" s="285" t="s">
        <v>473</v>
      </c>
      <c r="E277" s="286" t="s">
        <v>1687</v>
      </c>
      <c r="F277" s="286" t="s">
        <v>446</v>
      </c>
      <c r="G277" s="286" t="s">
        <v>1653</v>
      </c>
      <c r="H277" s="286" t="s">
        <v>260</v>
      </c>
      <c r="I277" s="283">
        <v>226203</v>
      </c>
      <c r="J277" s="286" t="s">
        <v>1316</v>
      </c>
      <c r="K277" s="286" t="s">
        <v>359</v>
      </c>
      <c r="L277" s="286"/>
      <c r="M277" s="286" t="s">
        <v>1777</v>
      </c>
      <c r="N277" s="286" t="s">
        <v>2152</v>
      </c>
      <c r="O277" s="286"/>
      <c r="P277" s="286" t="s">
        <v>474</v>
      </c>
      <c r="Q277" s="286" t="s">
        <v>474</v>
      </c>
      <c r="R277" s="287">
        <v>577983285</v>
      </c>
      <c r="S277" s="287">
        <v>577159936</v>
      </c>
      <c r="T277" s="287">
        <v>723973267</v>
      </c>
      <c r="U277" s="286" t="s">
        <v>475</v>
      </c>
      <c r="V277" s="288">
        <v>585921</v>
      </c>
      <c r="W277" s="289">
        <v>841</v>
      </c>
      <c r="X277" s="290">
        <v>444.22710000000001</v>
      </c>
      <c r="Y277" s="291">
        <v>54</v>
      </c>
      <c r="Z277" s="290">
        <v>1.07</v>
      </c>
      <c r="AA277" s="292">
        <v>5.3569999999999998E-3</v>
      </c>
      <c r="AB277" s="291">
        <v>146</v>
      </c>
      <c r="AC277" s="293">
        <v>2.6770000000000001E-3</v>
      </c>
    </row>
    <row r="278" spans="1:29" s="275" customFormat="1" ht="12.75" x14ac:dyDescent="0.2">
      <c r="A278" s="283">
        <v>287865</v>
      </c>
      <c r="B278" s="284" t="s">
        <v>1271</v>
      </c>
      <c r="C278" s="285" t="s">
        <v>238</v>
      </c>
      <c r="D278" s="285" t="s">
        <v>395</v>
      </c>
      <c r="E278" s="286" t="s">
        <v>1648</v>
      </c>
      <c r="F278" s="286" t="s">
        <v>238</v>
      </c>
      <c r="G278" s="286" t="s">
        <v>1649</v>
      </c>
      <c r="H278" s="286" t="s">
        <v>238</v>
      </c>
      <c r="I278" s="283">
        <v>287865</v>
      </c>
      <c r="J278" s="286" t="s">
        <v>1290</v>
      </c>
      <c r="K278" s="286" t="s">
        <v>359</v>
      </c>
      <c r="L278" s="286" t="s">
        <v>1644</v>
      </c>
      <c r="M278" s="286" t="s">
        <v>1795</v>
      </c>
      <c r="N278" s="286" t="s">
        <v>2153</v>
      </c>
      <c r="O278" s="286"/>
      <c r="P278" s="286" t="s">
        <v>396</v>
      </c>
      <c r="Q278" s="286" t="s">
        <v>2154</v>
      </c>
      <c r="R278" s="287">
        <v>573363025</v>
      </c>
      <c r="S278" s="287">
        <v>573363099</v>
      </c>
      <c r="T278" s="287">
        <v>725518228</v>
      </c>
      <c r="U278" s="286" t="s">
        <v>397</v>
      </c>
      <c r="V278" s="288">
        <v>589128</v>
      </c>
      <c r="W278" s="289">
        <v>414</v>
      </c>
      <c r="X278" s="290">
        <v>827.14639999999997</v>
      </c>
      <c r="Y278" s="291">
        <v>0</v>
      </c>
      <c r="Z278" s="290">
        <v>1.07</v>
      </c>
      <c r="AA278" s="292">
        <v>2.679E-3</v>
      </c>
      <c r="AB278" s="291">
        <v>82</v>
      </c>
      <c r="AC278" s="293">
        <v>1.503E-3</v>
      </c>
    </row>
    <row r="279" spans="1:29" s="275" customFormat="1" ht="12.75" x14ac:dyDescent="0.2">
      <c r="A279" s="283">
        <v>304433</v>
      </c>
      <c r="B279" s="284" t="s">
        <v>1271</v>
      </c>
      <c r="C279" s="285" t="s">
        <v>785</v>
      </c>
      <c r="D279" s="285" t="s">
        <v>988</v>
      </c>
      <c r="E279" s="286" t="s">
        <v>1731</v>
      </c>
      <c r="F279" s="286" t="s">
        <v>544</v>
      </c>
      <c r="G279" s="286" t="s">
        <v>1684</v>
      </c>
      <c r="H279" s="286" t="s">
        <v>785</v>
      </c>
      <c r="I279" s="283">
        <v>304433</v>
      </c>
      <c r="J279" s="286" t="s">
        <v>1489</v>
      </c>
      <c r="K279" s="286" t="s">
        <v>359</v>
      </c>
      <c r="L279" s="286" t="s">
        <v>1639</v>
      </c>
      <c r="M279" s="286" t="s">
        <v>1751</v>
      </c>
      <c r="N279" s="286" t="s">
        <v>2155</v>
      </c>
      <c r="O279" s="286"/>
      <c r="P279" s="286" t="s">
        <v>989</v>
      </c>
      <c r="Q279" s="286" t="s">
        <v>2156</v>
      </c>
      <c r="R279" s="287">
        <v>571655010</v>
      </c>
      <c r="S279" s="287">
        <v>571655011</v>
      </c>
      <c r="T279" s="287">
        <v>605340794</v>
      </c>
      <c r="U279" s="286" t="s">
        <v>990</v>
      </c>
      <c r="V279" s="288">
        <v>545198</v>
      </c>
      <c r="W279" s="289">
        <v>1724</v>
      </c>
      <c r="X279" s="290">
        <v>1177.2090000000001</v>
      </c>
      <c r="Y279" s="291">
        <v>246</v>
      </c>
      <c r="Z279" s="290">
        <v>1.07</v>
      </c>
      <c r="AA279" s="292">
        <v>1.2059E-2</v>
      </c>
      <c r="AB279" s="291">
        <v>262</v>
      </c>
      <c r="AC279" s="293">
        <v>4.803E-3</v>
      </c>
    </row>
    <row r="280" spans="1:29" s="275" customFormat="1" ht="12.75" x14ac:dyDescent="0.2">
      <c r="A280" s="283">
        <v>304441</v>
      </c>
      <c r="B280" s="284" t="s">
        <v>1271</v>
      </c>
      <c r="C280" s="285" t="s">
        <v>785</v>
      </c>
      <c r="D280" s="285" t="s">
        <v>1257</v>
      </c>
      <c r="E280" s="286" t="s">
        <v>1731</v>
      </c>
      <c r="F280" s="286" t="s">
        <v>544</v>
      </c>
      <c r="G280" s="286" t="s">
        <v>1684</v>
      </c>
      <c r="H280" s="286" t="s">
        <v>785</v>
      </c>
      <c r="I280" s="283">
        <v>304441</v>
      </c>
      <c r="J280" s="286" t="s">
        <v>1580</v>
      </c>
      <c r="K280" s="286" t="s">
        <v>359</v>
      </c>
      <c r="L280" s="286"/>
      <c r="M280" s="286" t="s">
        <v>1716</v>
      </c>
      <c r="N280" s="286" t="s">
        <v>2157</v>
      </c>
      <c r="O280" s="286"/>
      <c r="P280" s="286" t="s">
        <v>1258</v>
      </c>
      <c r="Q280" s="286" t="s">
        <v>1258</v>
      </c>
      <c r="R280" s="287">
        <v>571655142</v>
      </c>
      <c r="S280" s="286"/>
      <c r="T280" s="287">
        <v>725121180</v>
      </c>
      <c r="U280" s="286" t="s">
        <v>1259</v>
      </c>
      <c r="V280" s="288">
        <v>545210</v>
      </c>
      <c r="W280" s="289">
        <v>1071</v>
      </c>
      <c r="X280" s="290">
        <v>762.7047</v>
      </c>
      <c r="Y280" s="291">
        <v>53</v>
      </c>
      <c r="Z280" s="290">
        <v>1.07</v>
      </c>
      <c r="AA280" s="292">
        <v>6.7920000000000003E-3</v>
      </c>
      <c r="AB280" s="291">
        <v>200</v>
      </c>
      <c r="AC280" s="293">
        <v>3.666E-3</v>
      </c>
    </row>
    <row r="281" spans="1:29" s="275" customFormat="1" ht="12.75" x14ac:dyDescent="0.2">
      <c r="A281" s="283">
        <v>380873</v>
      </c>
      <c r="B281" s="284" t="s">
        <v>1271</v>
      </c>
      <c r="C281" s="285" t="s">
        <v>238</v>
      </c>
      <c r="D281" s="285" t="s">
        <v>413</v>
      </c>
      <c r="E281" s="286" t="s">
        <v>1663</v>
      </c>
      <c r="F281" s="286" t="s">
        <v>1260</v>
      </c>
      <c r="G281" s="286" t="s">
        <v>1649</v>
      </c>
      <c r="H281" s="286" t="s">
        <v>238</v>
      </c>
      <c r="I281" s="283">
        <v>380873</v>
      </c>
      <c r="J281" s="286" t="s">
        <v>1296</v>
      </c>
      <c r="K281" s="286" t="s">
        <v>355</v>
      </c>
      <c r="L281" s="286" t="s">
        <v>1644</v>
      </c>
      <c r="M281" s="286" t="s">
        <v>2089</v>
      </c>
      <c r="N281" s="286" t="s">
        <v>2158</v>
      </c>
      <c r="O281" s="286" t="s">
        <v>1744</v>
      </c>
      <c r="P281" s="286" t="s">
        <v>414</v>
      </c>
      <c r="Q281" s="286" t="s">
        <v>2159</v>
      </c>
      <c r="R281" s="287">
        <v>573389029</v>
      </c>
      <c r="S281" s="286"/>
      <c r="T281" s="287">
        <v>776581384</v>
      </c>
      <c r="U281" s="286" t="s">
        <v>415</v>
      </c>
      <c r="V281" s="288">
        <v>589136</v>
      </c>
      <c r="W281" s="289">
        <v>392</v>
      </c>
      <c r="X281" s="290">
        <v>763.42560000000003</v>
      </c>
      <c r="Y281" s="291">
        <v>37</v>
      </c>
      <c r="Z281" s="290">
        <v>1.07</v>
      </c>
      <c r="AA281" s="292">
        <v>2.7899999999999999E-3</v>
      </c>
      <c r="AB281" s="291">
        <v>50</v>
      </c>
      <c r="AC281" s="293">
        <v>9.1699999999999995E-4</v>
      </c>
    </row>
    <row r="282" spans="1:29" s="275" customFormat="1" ht="12.75" x14ac:dyDescent="0.2">
      <c r="A282" s="283">
        <v>284653</v>
      </c>
      <c r="B282" s="284" t="s">
        <v>1271</v>
      </c>
      <c r="C282" s="285" t="s">
        <v>260</v>
      </c>
      <c r="D282" s="285" t="s">
        <v>446</v>
      </c>
      <c r="E282" s="286" t="s">
        <v>1687</v>
      </c>
      <c r="F282" s="286" t="s">
        <v>446</v>
      </c>
      <c r="G282" s="286" t="s">
        <v>1653</v>
      </c>
      <c r="H282" s="286" t="s">
        <v>260</v>
      </c>
      <c r="I282" s="283">
        <v>284653</v>
      </c>
      <c r="J282" s="286" t="s">
        <v>1307</v>
      </c>
      <c r="K282" s="286" t="s">
        <v>355</v>
      </c>
      <c r="L282" s="286" t="s">
        <v>1644</v>
      </c>
      <c r="M282" s="286" t="s">
        <v>2160</v>
      </c>
      <c r="N282" s="286" t="s">
        <v>2161</v>
      </c>
      <c r="O282" s="286"/>
      <c r="P282" s="286" t="s">
        <v>447</v>
      </c>
      <c r="Q282" s="286" t="s">
        <v>2162</v>
      </c>
      <c r="R282" s="287">
        <v>577599100</v>
      </c>
      <c r="S282" s="287">
        <v>577599112</v>
      </c>
      <c r="T282" s="287">
        <v>724180006</v>
      </c>
      <c r="U282" s="286" t="s">
        <v>448</v>
      </c>
      <c r="V282" s="288">
        <v>585939</v>
      </c>
      <c r="W282" s="289">
        <v>4809</v>
      </c>
      <c r="X282" s="290">
        <v>2856.6350000000002</v>
      </c>
      <c r="Y282" s="291">
        <v>824</v>
      </c>
      <c r="Z282" s="290">
        <v>1.1523000000000001</v>
      </c>
      <c r="AA282" s="292">
        <v>3.5506000000000003E-2</v>
      </c>
      <c r="AB282" s="291">
        <v>2920</v>
      </c>
      <c r="AC282" s="293">
        <v>5.3530000000000001E-2</v>
      </c>
    </row>
    <row r="283" spans="1:29" s="275" customFormat="1" ht="12.75" x14ac:dyDescent="0.2">
      <c r="A283" s="283">
        <v>46276033</v>
      </c>
      <c r="B283" s="284" t="s">
        <v>1271</v>
      </c>
      <c r="C283" s="285" t="s">
        <v>260</v>
      </c>
      <c r="D283" s="285" t="s">
        <v>976</v>
      </c>
      <c r="E283" s="286" t="s">
        <v>1690</v>
      </c>
      <c r="F283" s="286" t="s">
        <v>806</v>
      </c>
      <c r="G283" s="286" t="s">
        <v>1653</v>
      </c>
      <c r="H283" s="286" t="s">
        <v>260</v>
      </c>
      <c r="I283" s="283">
        <v>46276033</v>
      </c>
      <c r="J283" s="286" t="s">
        <v>1485</v>
      </c>
      <c r="K283" s="286" t="s">
        <v>359</v>
      </c>
      <c r="L283" s="286" t="s">
        <v>1639</v>
      </c>
      <c r="M283" s="286" t="s">
        <v>1732</v>
      </c>
      <c r="N283" s="286" t="s">
        <v>1787</v>
      </c>
      <c r="O283" s="286"/>
      <c r="P283" s="286" t="s">
        <v>977</v>
      </c>
      <c r="Q283" s="286" t="s">
        <v>2163</v>
      </c>
      <c r="R283" s="287">
        <v>577320803</v>
      </c>
      <c r="S283" s="286"/>
      <c r="T283" s="287">
        <v>724179287</v>
      </c>
      <c r="U283" s="286" t="s">
        <v>978</v>
      </c>
      <c r="V283" s="288">
        <v>586994</v>
      </c>
      <c r="W283" s="289">
        <v>213</v>
      </c>
      <c r="X283" s="290">
        <v>382.76339999999999</v>
      </c>
      <c r="Y283" s="291">
        <v>0</v>
      </c>
      <c r="Z283" s="290">
        <v>1.07</v>
      </c>
      <c r="AA283" s="292">
        <v>1.354E-3</v>
      </c>
      <c r="AB283" s="291">
        <v>4</v>
      </c>
      <c r="AC283" s="293">
        <v>7.2999999999999999E-5</v>
      </c>
    </row>
    <row r="284" spans="1:29" s="275" customFormat="1" ht="12.75" x14ac:dyDescent="0.2">
      <c r="A284" s="283">
        <v>284670</v>
      </c>
      <c r="B284" s="284" t="s">
        <v>1271</v>
      </c>
      <c r="C284" s="285" t="s">
        <v>260</v>
      </c>
      <c r="D284" s="285" t="s">
        <v>1254</v>
      </c>
      <c r="E284" s="286" t="s">
        <v>1690</v>
      </c>
      <c r="F284" s="286" t="s">
        <v>806</v>
      </c>
      <c r="G284" s="286" t="s">
        <v>1653</v>
      </c>
      <c r="H284" s="286" t="s">
        <v>260</v>
      </c>
      <c r="I284" s="283">
        <v>284670</v>
      </c>
      <c r="J284" s="286" t="s">
        <v>1579</v>
      </c>
      <c r="K284" s="286" t="s">
        <v>359</v>
      </c>
      <c r="L284" s="286"/>
      <c r="M284" s="286" t="s">
        <v>1716</v>
      </c>
      <c r="N284" s="286" t="s">
        <v>2164</v>
      </c>
      <c r="O284" s="286"/>
      <c r="P284" s="286" t="s">
        <v>1255</v>
      </c>
      <c r="Q284" s="286" t="s">
        <v>1255</v>
      </c>
      <c r="R284" s="287">
        <v>577324070</v>
      </c>
      <c r="S284" s="286"/>
      <c r="T284" s="287">
        <v>725121157</v>
      </c>
      <c r="U284" s="286" t="s">
        <v>1256</v>
      </c>
      <c r="V284" s="288">
        <v>585955</v>
      </c>
      <c r="W284" s="289">
        <v>1472</v>
      </c>
      <c r="X284" s="290">
        <v>2237.7170000000001</v>
      </c>
      <c r="Y284" s="291">
        <v>240</v>
      </c>
      <c r="Z284" s="290">
        <v>1.07</v>
      </c>
      <c r="AA284" s="292">
        <v>1.0988E-2</v>
      </c>
      <c r="AB284" s="291">
        <v>321</v>
      </c>
      <c r="AC284" s="293">
        <v>5.8849999999999996E-3</v>
      </c>
    </row>
    <row r="285" spans="1:29" s="275" customFormat="1" ht="12.75" x14ac:dyDescent="0.2">
      <c r="A285" s="283">
        <v>568767</v>
      </c>
      <c r="B285" s="284" t="s">
        <v>1271</v>
      </c>
      <c r="C285" s="285" t="s">
        <v>260</v>
      </c>
      <c r="D285" s="285" t="s">
        <v>1222</v>
      </c>
      <c r="E285" s="286" t="s">
        <v>1669</v>
      </c>
      <c r="F285" s="286" t="s">
        <v>260</v>
      </c>
      <c r="G285" s="286" t="s">
        <v>1653</v>
      </c>
      <c r="H285" s="286" t="s">
        <v>260</v>
      </c>
      <c r="I285" s="283">
        <v>568767</v>
      </c>
      <c r="J285" s="286" t="s">
        <v>1568</v>
      </c>
      <c r="K285" s="286" t="s">
        <v>359</v>
      </c>
      <c r="L285" s="286"/>
      <c r="M285" s="286" t="s">
        <v>1797</v>
      </c>
      <c r="N285" s="286" t="s">
        <v>2165</v>
      </c>
      <c r="O285" s="286"/>
      <c r="P285" s="286" t="s">
        <v>1223</v>
      </c>
      <c r="Q285" s="286" t="s">
        <v>1223</v>
      </c>
      <c r="R285" s="287">
        <v>577467246</v>
      </c>
      <c r="S285" s="287">
        <v>577467246</v>
      </c>
      <c r="T285" s="287">
        <v>606619900</v>
      </c>
      <c r="U285" s="286" t="s">
        <v>1224</v>
      </c>
      <c r="V285" s="288">
        <v>585963</v>
      </c>
      <c r="W285" s="289">
        <v>410</v>
      </c>
      <c r="X285" s="290">
        <v>1090.07</v>
      </c>
      <c r="Y285" s="291">
        <v>0</v>
      </c>
      <c r="Z285" s="290">
        <v>1.07</v>
      </c>
      <c r="AA285" s="292">
        <v>2.7590000000000002E-3</v>
      </c>
      <c r="AB285" s="291">
        <v>36</v>
      </c>
      <c r="AC285" s="293">
        <v>6.6E-4</v>
      </c>
    </row>
    <row r="286" spans="1:29" s="275" customFormat="1" ht="12.75" x14ac:dyDescent="0.2">
      <c r="A286" s="283">
        <v>291561</v>
      </c>
      <c r="B286" s="284" t="s">
        <v>1271</v>
      </c>
      <c r="C286" s="285" t="s">
        <v>695</v>
      </c>
      <c r="D286" s="285" t="s">
        <v>1121</v>
      </c>
      <c r="E286" s="286" t="s">
        <v>1643</v>
      </c>
      <c r="F286" s="286" t="s">
        <v>1145</v>
      </c>
      <c r="G286" s="286" t="s">
        <v>1638</v>
      </c>
      <c r="H286" s="286" t="s">
        <v>695</v>
      </c>
      <c r="I286" s="283">
        <v>291561</v>
      </c>
      <c r="J286" s="286" t="s">
        <v>1534</v>
      </c>
      <c r="K286" s="286" t="s">
        <v>359</v>
      </c>
      <c r="L286" s="286"/>
      <c r="M286" s="286" t="s">
        <v>1658</v>
      </c>
      <c r="N286" s="286" t="s">
        <v>2166</v>
      </c>
      <c r="O286" s="286"/>
      <c r="P286" s="286" t="s">
        <v>1122</v>
      </c>
      <c r="Q286" s="286" t="s">
        <v>1122</v>
      </c>
      <c r="R286" s="287">
        <v>572675112</v>
      </c>
      <c r="S286" s="287">
        <v>572675111</v>
      </c>
      <c r="T286" s="287">
        <v>602511443</v>
      </c>
      <c r="U286" s="286" t="s">
        <v>1123</v>
      </c>
      <c r="V286" s="288">
        <v>592820</v>
      </c>
      <c r="W286" s="289">
        <v>2930</v>
      </c>
      <c r="X286" s="290">
        <v>2130.0996</v>
      </c>
      <c r="Y286" s="291">
        <v>340</v>
      </c>
      <c r="Z286" s="290">
        <v>1.1523000000000001</v>
      </c>
      <c r="AA286" s="292">
        <v>2.0346E-2</v>
      </c>
      <c r="AB286" s="291">
        <v>428</v>
      </c>
      <c r="AC286" s="293">
        <v>7.8460000000000005E-3</v>
      </c>
    </row>
    <row r="287" spans="1:29" s="275" customFormat="1" ht="12.75" x14ac:dyDescent="0.2">
      <c r="A287" s="283">
        <v>47930284</v>
      </c>
      <c r="B287" s="284" t="s">
        <v>1271</v>
      </c>
      <c r="C287" s="285" t="s">
        <v>238</v>
      </c>
      <c r="D287" s="285" t="s">
        <v>1211</v>
      </c>
      <c r="E287" s="286" t="s">
        <v>1648</v>
      </c>
      <c r="F287" s="286" t="s">
        <v>238</v>
      </c>
      <c r="G287" s="286" t="s">
        <v>1649</v>
      </c>
      <c r="H287" s="286" t="s">
        <v>238</v>
      </c>
      <c r="I287" s="283">
        <v>47930284</v>
      </c>
      <c r="J287" s="286" t="s">
        <v>1564</v>
      </c>
      <c r="K287" s="286" t="s">
        <v>359</v>
      </c>
      <c r="L287" s="286"/>
      <c r="M287" s="286" t="s">
        <v>2167</v>
      </c>
      <c r="N287" s="286" t="s">
        <v>1789</v>
      </c>
      <c r="O287" s="286"/>
      <c r="P287" s="286" t="s">
        <v>1212</v>
      </c>
      <c r="Q287" s="286" t="s">
        <v>1212</v>
      </c>
      <c r="R287" s="287">
        <v>573360004</v>
      </c>
      <c r="S287" s="286"/>
      <c r="T287" s="287">
        <v>725518714</v>
      </c>
      <c r="U287" s="286" t="s">
        <v>1213</v>
      </c>
      <c r="V287" s="288">
        <v>542393</v>
      </c>
      <c r="W287" s="289">
        <v>194</v>
      </c>
      <c r="X287" s="290">
        <v>531.28060000000005</v>
      </c>
      <c r="Y287" s="291">
        <v>0</v>
      </c>
      <c r="Z287" s="290">
        <v>1.07</v>
      </c>
      <c r="AA287" s="292">
        <v>1.3029999999999999E-3</v>
      </c>
      <c r="AB287" s="291">
        <v>11</v>
      </c>
      <c r="AC287" s="293">
        <v>2.02E-4</v>
      </c>
    </row>
    <row r="288" spans="1:29" s="275" customFormat="1" ht="12.75" x14ac:dyDescent="0.2">
      <c r="A288" s="283">
        <v>304450</v>
      </c>
      <c r="B288" s="284" t="s">
        <v>1271</v>
      </c>
      <c r="C288" s="285" t="s">
        <v>785</v>
      </c>
      <c r="D288" s="285" t="s">
        <v>785</v>
      </c>
      <c r="E288" s="286" t="s">
        <v>1719</v>
      </c>
      <c r="F288" s="286" t="s">
        <v>785</v>
      </c>
      <c r="G288" s="286" t="s">
        <v>1684</v>
      </c>
      <c r="H288" s="286" t="s">
        <v>785</v>
      </c>
      <c r="I288" s="283">
        <v>304450</v>
      </c>
      <c r="J288" s="286" t="s">
        <v>1421</v>
      </c>
      <c r="K288" s="286" t="s">
        <v>359</v>
      </c>
      <c r="L288" s="286"/>
      <c r="M288" s="286" t="s">
        <v>1654</v>
      </c>
      <c r="N288" s="286" t="s">
        <v>2168</v>
      </c>
      <c r="O288" s="286"/>
      <c r="P288" s="286" t="s">
        <v>786</v>
      </c>
      <c r="Q288" s="286" t="s">
        <v>786</v>
      </c>
      <c r="R288" s="287">
        <v>571491111</v>
      </c>
      <c r="S288" s="286"/>
      <c r="T288" s="287">
        <v>734794459</v>
      </c>
      <c r="U288" s="286" t="s">
        <v>787</v>
      </c>
      <c r="V288" s="288">
        <v>541630</v>
      </c>
      <c r="W288" s="289">
        <v>25226</v>
      </c>
      <c r="X288" s="290">
        <v>5760.7354999999998</v>
      </c>
      <c r="Y288" s="291">
        <v>3088</v>
      </c>
      <c r="Z288" s="290">
        <v>1.1523000000000001</v>
      </c>
      <c r="AA288" s="292">
        <v>0.17710100000000001</v>
      </c>
      <c r="AB288" s="291">
        <v>18399</v>
      </c>
      <c r="AC288" s="293">
        <v>0.33729500000000001</v>
      </c>
    </row>
    <row r="289" spans="1:29" s="275" customFormat="1" ht="12.75" x14ac:dyDescent="0.2">
      <c r="A289" s="283">
        <v>544507</v>
      </c>
      <c r="B289" s="284" t="s">
        <v>1271</v>
      </c>
      <c r="C289" s="285" t="s">
        <v>260</v>
      </c>
      <c r="D289" s="285" t="s">
        <v>1225</v>
      </c>
      <c r="E289" s="286" t="s">
        <v>1687</v>
      </c>
      <c r="F289" s="286" t="s">
        <v>446</v>
      </c>
      <c r="G289" s="286" t="s">
        <v>1653</v>
      </c>
      <c r="H289" s="286" t="s">
        <v>260</v>
      </c>
      <c r="I289" s="283">
        <v>544507</v>
      </c>
      <c r="J289" s="286" t="s">
        <v>1569</v>
      </c>
      <c r="K289" s="286" t="s">
        <v>359</v>
      </c>
      <c r="L289" s="286"/>
      <c r="M289" s="286" t="s">
        <v>1937</v>
      </c>
      <c r="N289" s="286" t="s">
        <v>2169</v>
      </c>
      <c r="O289" s="286"/>
      <c r="P289" s="286" t="s">
        <v>1226</v>
      </c>
      <c r="Q289" s="286" t="s">
        <v>1226</v>
      </c>
      <c r="R289" s="287">
        <v>577986151</v>
      </c>
      <c r="S289" s="286"/>
      <c r="T289" s="287">
        <v>724182900</v>
      </c>
      <c r="U289" s="286" t="s">
        <v>1227</v>
      </c>
      <c r="V289" s="288">
        <v>585971</v>
      </c>
      <c r="W289" s="289">
        <v>1130</v>
      </c>
      <c r="X289" s="290">
        <v>1165.3381999999999</v>
      </c>
      <c r="Y289" s="291">
        <v>80</v>
      </c>
      <c r="Z289" s="290">
        <v>1.07</v>
      </c>
      <c r="AA289" s="292">
        <v>7.4790000000000004E-3</v>
      </c>
      <c r="AB289" s="291">
        <v>244</v>
      </c>
      <c r="AC289" s="293">
        <v>4.4730000000000004E-3</v>
      </c>
    </row>
    <row r="290" spans="1:29" s="275" customFormat="1" ht="12.75" x14ac:dyDescent="0.2">
      <c r="A290" s="283">
        <v>284700</v>
      </c>
      <c r="B290" s="284" t="s">
        <v>1271</v>
      </c>
      <c r="C290" s="285" t="s">
        <v>260</v>
      </c>
      <c r="D290" s="285" t="s">
        <v>839</v>
      </c>
      <c r="E290" s="286" t="s">
        <v>1690</v>
      </c>
      <c r="F290" s="286" t="s">
        <v>806</v>
      </c>
      <c r="G290" s="286" t="s">
        <v>1653</v>
      </c>
      <c r="H290" s="286" t="s">
        <v>260</v>
      </c>
      <c r="I290" s="283">
        <v>284700</v>
      </c>
      <c r="J290" s="286" t="s">
        <v>1439</v>
      </c>
      <c r="K290" s="286" t="s">
        <v>359</v>
      </c>
      <c r="L290" s="286"/>
      <c r="M290" s="286" t="s">
        <v>1656</v>
      </c>
      <c r="N290" s="286" t="s">
        <v>1689</v>
      </c>
      <c r="O290" s="286"/>
      <c r="P290" s="286" t="s">
        <v>840</v>
      </c>
      <c r="Q290" s="286" t="s">
        <v>840</v>
      </c>
      <c r="R290" s="287">
        <v>577350168</v>
      </c>
      <c r="S290" s="287">
        <v>577310436</v>
      </c>
      <c r="T290" s="287">
        <v>606766008</v>
      </c>
      <c r="U290" s="286" t="s">
        <v>841</v>
      </c>
      <c r="V290" s="288">
        <v>585980</v>
      </c>
      <c r="W290" s="289">
        <v>853</v>
      </c>
      <c r="X290" s="290">
        <v>1210.4067</v>
      </c>
      <c r="Y290" s="291">
        <v>63</v>
      </c>
      <c r="Z290" s="290">
        <v>1.07</v>
      </c>
      <c r="AA290" s="292">
        <v>5.7889999999999999E-3</v>
      </c>
      <c r="AB290" s="291">
        <v>63</v>
      </c>
      <c r="AC290" s="293">
        <v>1.155E-3</v>
      </c>
    </row>
    <row r="291" spans="1:29" s="275" customFormat="1" ht="12.75" x14ac:dyDescent="0.2">
      <c r="A291" s="283">
        <v>542342</v>
      </c>
      <c r="B291" s="284" t="s">
        <v>1271</v>
      </c>
      <c r="C291" s="285" t="s">
        <v>695</v>
      </c>
      <c r="D291" s="285" t="s">
        <v>458</v>
      </c>
      <c r="E291" s="286" t="s">
        <v>1643</v>
      </c>
      <c r="F291" s="286" t="s">
        <v>1145</v>
      </c>
      <c r="G291" s="286" t="s">
        <v>1638</v>
      </c>
      <c r="H291" s="286" t="s">
        <v>695</v>
      </c>
      <c r="I291" s="283">
        <v>542342</v>
      </c>
      <c r="J291" s="286" t="s">
        <v>1311</v>
      </c>
      <c r="K291" s="286" t="s">
        <v>359</v>
      </c>
      <c r="L291" s="286"/>
      <c r="M291" s="286" t="s">
        <v>2042</v>
      </c>
      <c r="N291" s="286" t="s">
        <v>2170</v>
      </c>
      <c r="O291" s="286"/>
      <c r="P291" s="286" t="s">
        <v>459</v>
      </c>
      <c r="Q291" s="286" t="s">
        <v>459</v>
      </c>
      <c r="R291" s="287">
        <v>572696952</v>
      </c>
      <c r="S291" s="287">
        <v>572696952</v>
      </c>
      <c r="T291" s="287">
        <v>777220803</v>
      </c>
      <c r="U291" s="286" t="s">
        <v>460</v>
      </c>
      <c r="V291" s="288">
        <v>592838</v>
      </c>
      <c r="W291" s="289">
        <v>156</v>
      </c>
      <c r="X291" s="290">
        <v>1117.4491</v>
      </c>
      <c r="Y291" s="291">
        <v>0</v>
      </c>
      <c r="Z291" s="290">
        <v>1.07</v>
      </c>
      <c r="AA291" s="292">
        <v>1.315E-3</v>
      </c>
      <c r="AB291" s="291">
        <v>19</v>
      </c>
      <c r="AC291" s="293">
        <v>3.48E-4</v>
      </c>
    </row>
    <row r="292" spans="1:29" s="275" customFormat="1" ht="12.75" x14ac:dyDescent="0.2">
      <c r="A292" s="283">
        <v>284718</v>
      </c>
      <c r="B292" s="284" t="s">
        <v>1271</v>
      </c>
      <c r="C292" s="285" t="s">
        <v>260</v>
      </c>
      <c r="D292" s="285" t="s">
        <v>683</v>
      </c>
      <c r="E292" s="286" t="s">
        <v>1687</v>
      </c>
      <c r="F292" s="286" t="s">
        <v>446</v>
      </c>
      <c r="G292" s="286" t="s">
        <v>1653</v>
      </c>
      <c r="H292" s="286" t="s">
        <v>260</v>
      </c>
      <c r="I292" s="283">
        <v>284718</v>
      </c>
      <c r="J292" s="286" t="s">
        <v>1387</v>
      </c>
      <c r="K292" s="286" t="s">
        <v>359</v>
      </c>
      <c r="L292" s="286" t="s">
        <v>1704</v>
      </c>
      <c r="M292" s="286" t="s">
        <v>2034</v>
      </c>
      <c r="N292" s="286" t="s">
        <v>2171</v>
      </c>
      <c r="O292" s="286"/>
      <c r="P292" s="286" t="s">
        <v>684</v>
      </c>
      <c r="Q292" s="286" t="s">
        <v>2172</v>
      </c>
      <c r="R292" s="287">
        <v>577453115</v>
      </c>
      <c r="S292" s="286"/>
      <c r="T292" s="287">
        <v>777179331</v>
      </c>
      <c r="U292" s="286" t="s">
        <v>685</v>
      </c>
      <c r="V292" s="288">
        <v>585998</v>
      </c>
      <c r="W292" s="289">
        <v>1494</v>
      </c>
      <c r="X292" s="290">
        <v>1796.6306999999999</v>
      </c>
      <c r="Y292" s="291">
        <v>123</v>
      </c>
      <c r="Z292" s="290">
        <v>1.07</v>
      </c>
      <c r="AA292" s="292">
        <v>1.0115000000000001E-2</v>
      </c>
      <c r="AB292" s="291">
        <v>429</v>
      </c>
      <c r="AC292" s="293">
        <v>7.8650000000000005E-3</v>
      </c>
    </row>
    <row r="293" spans="1:29" s="275" customFormat="1" ht="12.75" x14ac:dyDescent="0.2">
      <c r="A293" s="283">
        <v>287890</v>
      </c>
      <c r="B293" s="284" t="s">
        <v>1271</v>
      </c>
      <c r="C293" s="285" t="s">
        <v>238</v>
      </c>
      <c r="D293" s="285" t="s">
        <v>482</v>
      </c>
      <c r="E293" s="286" t="s">
        <v>1678</v>
      </c>
      <c r="F293" s="286" t="s">
        <v>1006</v>
      </c>
      <c r="G293" s="286" t="s">
        <v>1649</v>
      </c>
      <c r="H293" s="286" t="s">
        <v>238</v>
      </c>
      <c r="I293" s="283">
        <v>287890</v>
      </c>
      <c r="J293" s="286" t="s">
        <v>1319</v>
      </c>
      <c r="K293" s="286" t="s">
        <v>359</v>
      </c>
      <c r="L293" s="286"/>
      <c r="M293" s="286" t="s">
        <v>2173</v>
      </c>
      <c r="N293" s="286" t="s">
        <v>2174</v>
      </c>
      <c r="O293" s="286"/>
      <c r="P293" s="286" t="s">
        <v>483</v>
      </c>
      <c r="Q293" s="286" t="s">
        <v>483</v>
      </c>
      <c r="R293" s="287">
        <v>573396622</v>
      </c>
      <c r="S293" s="286"/>
      <c r="T293" s="287">
        <v>737349834</v>
      </c>
      <c r="U293" s="286" t="s">
        <v>484</v>
      </c>
      <c r="V293" s="288">
        <v>589152</v>
      </c>
      <c r="W293" s="289">
        <v>321</v>
      </c>
      <c r="X293" s="290">
        <v>568.00739999999996</v>
      </c>
      <c r="Y293" s="291">
        <v>0</v>
      </c>
      <c r="Z293" s="290">
        <v>1.07</v>
      </c>
      <c r="AA293" s="292">
        <v>2.0449999999999999E-3</v>
      </c>
      <c r="AB293" s="291">
        <v>85</v>
      </c>
      <c r="AC293" s="293">
        <v>1.5579999999999999E-3</v>
      </c>
    </row>
    <row r="294" spans="1:29" s="275" customFormat="1" ht="12.75" x14ac:dyDescent="0.2">
      <c r="A294" s="283">
        <v>207381</v>
      </c>
      <c r="B294" s="284" t="s">
        <v>1271</v>
      </c>
      <c r="C294" s="285" t="s">
        <v>695</v>
      </c>
      <c r="D294" s="285" t="s">
        <v>1045</v>
      </c>
      <c r="E294" s="286" t="s">
        <v>1643</v>
      </c>
      <c r="F294" s="286" t="s">
        <v>1145</v>
      </c>
      <c r="G294" s="286" t="s">
        <v>1638</v>
      </c>
      <c r="H294" s="286" t="s">
        <v>695</v>
      </c>
      <c r="I294" s="283">
        <v>207381</v>
      </c>
      <c r="J294" s="286" t="s">
        <v>1508</v>
      </c>
      <c r="K294" s="286" t="s">
        <v>359</v>
      </c>
      <c r="L294" s="286"/>
      <c r="M294" s="286" t="s">
        <v>1697</v>
      </c>
      <c r="N294" s="286" t="s">
        <v>2175</v>
      </c>
      <c r="O294" s="286"/>
      <c r="P294" s="286" t="s">
        <v>1046</v>
      </c>
      <c r="Q294" s="286" t="s">
        <v>1046</v>
      </c>
      <c r="R294" s="287">
        <v>572691020</v>
      </c>
      <c r="S294" s="287">
        <v>572691004</v>
      </c>
      <c r="T294" s="287">
        <v>724179494</v>
      </c>
      <c r="U294" s="286" t="s">
        <v>1047</v>
      </c>
      <c r="V294" s="288">
        <v>592846</v>
      </c>
      <c r="W294" s="289">
        <v>1010</v>
      </c>
      <c r="X294" s="290">
        <v>1491.6420000000001</v>
      </c>
      <c r="Y294" s="291">
        <v>85</v>
      </c>
      <c r="Z294" s="290">
        <v>1.07</v>
      </c>
      <c r="AA294" s="292">
        <v>6.9540000000000001E-3</v>
      </c>
      <c r="AB294" s="291">
        <v>102</v>
      </c>
      <c r="AC294" s="293">
        <v>1.8699999999999999E-3</v>
      </c>
    </row>
    <row r="295" spans="1:29" s="275" customFormat="1" ht="12.75" x14ac:dyDescent="0.2">
      <c r="A295" s="283">
        <v>287903</v>
      </c>
      <c r="B295" s="284" t="s">
        <v>1271</v>
      </c>
      <c r="C295" s="285" t="s">
        <v>238</v>
      </c>
      <c r="D295" s="285" t="s">
        <v>1030</v>
      </c>
      <c r="E295" s="286" t="s">
        <v>1648</v>
      </c>
      <c r="F295" s="286" t="s">
        <v>238</v>
      </c>
      <c r="G295" s="286" t="s">
        <v>1649</v>
      </c>
      <c r="H295" s="286" t="s">
        <v>238</v>
      </c>
      <c r="I295" s="283">
        <v>287903</v>
      </c>
      <c r="J295" s="286" t="s">
        <v>1503</v>
      </c>
      <c r="K295" s="286" t="s">
        <v>355</v>
      </c>
      <c r="L295" s="286"/>
      <c r="M295" s="286" t="s">
        <v>1732</v>
      </c>
      <c r="N295" s="286" t="s">
        <v>1789</v>
      </c>
      <c r="O295" s="286"/>
      <c r="P295" s="286" t="s">
        <v>1031</v>
      </c>
      <c r="Q295" s="286" t="s">
        <v>1031</v>
      </c>
      <c r="R295" s="287">
        <v>573355104</v>
      </c>
      <c r="S295" s="287">
        <v>573355104</v>
      </c>
      <c r="T295" s="287">
        <v>773832087</v>
      </c>
      <c r="U295" s="286" t="s">
        <v>1032</v>
      </c>
      <c r="V295" s="288">
        <v>589161</v>
      </c>
      <c r="W295" s="289">
        <v>713</v>
      </c>
      <c r="X295" s="290">
        <v>805.56299999999999</v>
      </c>
      <c r="Y295" s="291">
        <v>28</v>
      </c>
      <c r="Z295" s="290">
        <v>1.07</v>
      </c>
      <c r="AA295" s="292">
        <v>4.5820000000000001E-3</v>
      </c>
      <c r="AB295" s="291">
        <v>64</v>
      </c>
      <c r="AC295" s="293">
        <v>1.173E-3</v>
      </c>
    </row>
    <row r="296" spans="1:29" s="275" customFormat="1" ht="12.75" x14ac:dyDescent="0.2">
      <c r="A296" s="283">
        <v>380857</v>
      </c>
      <c r="B296" s="284" t="s">
        <v>1271</v>
      </c>
      <c r="C296" s="285" t="s">
        <v>238</v>
      </c>
      <c r="D296" s="285" t="s">
        <v>404</v>
      </c>
      <c r="E296" s="286" t="s">
        <v>1648</v>
      </c>
      <c r="F296" s="286" t="s">
        <v>238</v>
      </c>
      <c r="G296" s="286" t="s">
        <v>1649</v>
      </c>
      <c r="H296" s="286" t="s">
        <v>238</v>
      </c>
      <c r="I296" s="283">
        <v>380857</v>
      </c>
      <c r="J296" s="286" t="s">
        <v>1293</v>
      </c>
      <c r="K296" s="286" t="s">
        <v>359</v>
      </c>
      <c r="L296" s="286" t="s">
        <v>1644</v>
      </c>
      <c r="M296" s="286" t="s">
        <v>2176</v>
      </c>
      <c r="N296" s="286" t="s">
        <v>2177</v>
      </c>
      <c r="O296" s="286"/>
      <c r="P296" s="286" t="s">
        <v>405</v>
      </c>
      <c r="Q296" s="286" t="s">
        <v>2178</v>
      </c>
      <c r="R296" s="287">
        <v>573375094</v>
      </c>
      <c r="S296" s="286"/>
      <c r="T296" s="287">
        <v>724184623</v>
      </c>
      <c r="U296" s="286" t="s">
        <v>406</v>
      </c>
      <c r="V296" s="288">
        <v>587257</v>
      </c>
      <c r="W296" s="289">
        <v>140</v>
      </c>
      <c r="X296" s="290">
        <v>665.18050000000005</v>
      </c>
      <c r="Y296" s="291">
        <v>0</v>
      </c>
      <c r="Z296" s="290">
        <v>1.07</v>
      </c>
      <c r="AA296" s="292">
        <v>1.047E-3</v>
      </c>
      <c r="AB296" s="291">
        <v>56</v>
      </c>
      <c r="AC296" s="293">
        <v>1.0269999999999999E-3</v>
      </c>
    </row>
    <row r="297" spans="1:29" s="275" customFormat="1" ht="12.75" x14ac:dyDescent="0.2">
      <c r="A297" s="283">
        <v>304476</v>
      </c>
      <c r="B297" s="284" t="s">
        <v>1271</v>
      </c>
      <c r="C297" s="285" t="s">
        <v>785</v>
      </c>
      <c r="D297" s="285" t="s">
        <v>952</v>
      </c>
      <c r="E297" s="286" t="s">
        <v>1683</v>
      </c>
      <c r="F297" s="286" t="s">
        <v>437</v>
      </c>
      <c r="G297" s="286" t="s">
        <v>1684</v>
      </c>
      <c r="H297" s="286" t="s">
        <v>785</v>
      </c>
      <c r="I297" s="283">
        <v>304476</v>
      </c>
      <c r="J297" s="286" t="s">
        <v>1477</v>
      </c>
      <c r="K297" s="286" t="s">
        <v>359</v>
      </c>
      <c r="L297" s="286" t="s">
        <v>1639</v>
      </c>
      <c r="M297" s="286" t="s">
        <v>2179</v>
      </c>
      <c r="N297" s="286" t="s">
        <v>2180</v>
      </c>
      <c r="O297" s="286"/>
      <c r="P297" s="286" t="s">
        <v>953</v>
      </c>
      <c r="Q297" s="286" t="s">
        <v>2181</v>
      </c>
      <c r="R297" s="287">
        <v>571634041</v>
      </c>
      <c r="S297" s="287">
        <v>571634340</v>
      </c>
      <c r="T297" s="287">
        <v>725490350</v>
      </c>
      <c r="U297" s="286" t="s">
        <v>954</v>
      </c>
      <c r="V297" s="288">
        <v>545236</v>
      </c>
      <c r="W297" s="289">
        <v>3024</v>
      </c>
      <c r="X297" s="290">
        <v>2252.1808999999998</v>
      </c>
      <c r="Y297" s="291">
        <v>418</v>
      </c>
      <c r="Z297" s="290">
        <v>1.1523000000000001</v>
      </c>
      <c r="AA297" s="292">
        <v>2.1519E-2</v>
      </c>
      <c r="AB297" s="291">
        <v>857</v>
      </c>
      <c r="AC297" s="293">
        <v>1.5710999999999999E-2</v>
      </c>
    </row>
    <row r="298" spans="1:29" s="275" customFormat="1" ht="12.75" x14ac:dyDescent="0.2">
      <c r="A298" s="283">
        <v>287920</v>
      </c>
      <c r="B298" s="284" t="s">
        <v>1271</v>
      </c>
      <c r="C298" s="285" t="s">
        <v>238</v>
      </c>
      <c r="D298" s="285" t="s">
        <v>1214</v>
      </c>
      <c r="E298" s="286" t="s">
        <v>1648</v>
      </c>
      <c r="F298" s="286" t="s">
        <v>238</v>
      </c>
      <c r="G298" s="286" t="s">
        <v>1649</v>
      </c>
      <c r="H298" s="286" t="s">
        <v>238</v>
      </c>
      <c r="I298" s="283">
        <v>287920</v>
      </c>
      <c r="J298" s="286" t="s">
        <v>1565</v>
      </c>
      <c r="K298" s="286" t="s">
        <v>359</v>
      </c>
      <c r="L298" s="286"/>
      <c r="M298" s="286" t="s">
        <v>2182</v>
      </c>
      <c r="N298" s="286" t="s">
        <v>2183</v>
      </c>
      <c r="O298" s="286"/>
      <c r="P298" s="286" t="s">
        <v>1215</v>
      </c>
      <c r="Q298" s="286" t="s">
        <v>1215</v>
      </c>
      <c r="R298" s="287">
        <v>573369101</v>
      </c>
      <c r="S298" s="286"/>
      <c r="T298" s="287">
        <v>725121275</v>
      </c>
      <c r="U298" s="286" t="s">
        <v>1216</v>
      </c>
      <c r="V298" s="288">
        <v>589187</v>
      </c>
      <c r="W298" s="289">
        <v>1440</v>
      </c>
      <c r="X298" s="290">
        <v>1222.6212</v>
      </c>
      <c r="Y298" s="291">
        <v>163</v>
      </c>
      <c r="Z298" s="290">
        <v>1.07</v>
      </c>
      <c r="AA298" s="292">
        <v>9.8639999999999995E-3</v>
      </c>
      <c r="AB298" s="291">
        <v>473</v>
      </c>
      <c r="AC298" s="293">
        <v>8.6709999999999999E-3</v>
      </c>
    </row>
    <row r="299" spans="1:29" s="275" customFormat="1" ht="12.75" x14ac:dyDescent="0.2">
      <c r="A299" s="283">
        <v>304484</v>
      </c>
      <c r="B299" s="284" t="s">
        <v>1271</v>
      </c>
      <c r="C299" s="285" t="s">
        <v>785</v>
      </c>
      <c r="D299" s="285" t="s">
        <v>704</v>
      </c>
      <c r="E299" s="286" t="s">
        <v>1719</v>
      </c>
      <c r="F299" s="286" t="s">
        <v>785</v>
      </c>
      <c r="G299" s="286" t="s">
        <v>1684</v>
      </c>
      <c r="H299" s="286" t="s">
        <v>785</v>
      </c>
      <c r="I299" s="283">
        <v>304484</v>
      </c>
      <c r="J299" s="286" t="s">
        <v>1394</v>
      </c>
      <c r="K299" s="286" t="s">
        <v>359</v>
      </c>
      <c r="L299" s="286" t="s">
        <v>1704</v>
      </c>
      <c r="M299" s="286" t="s">
        <v>1741</v>
      </c>
      <c r="N299" s="286" t="s">
        <v>2184</v>
      </c>
      <c r="O299" s="286"/>
      <c r="P299" s="286" t="s">
        <v>705</v>
      </c>
      <c r="Q299" s="286" t="s">
        <v>2185</v>
      </c>
      <c r="R299" s="287">
        <v>571449020</v>
      </c>
      <c r="S299" s="286"/>
      <c r="T299" s="287">
        <v>724178680</v>
      </c>
      <c r="U299" s="286" t="s">
        <v>706</v>
      </c>
      <c r="V299" s="288">
        <v>545244</v>
      </c>
      <c r="W299" s="289">
        <v>568</v>
      </c>
      <c r="X299" s="290">
        <v>1300.242</v>
      </c>
      <c r="Y299" s="291">
        <v>37</v>
      </c>
      <c r="Z299" s="290">
        <v>1.07</v>
      </c>
      <c r="AA299" s="292">
        <v>4.0080000000000003E-3</v>
      </c>
      <c r="AB299" s="291">
        <v>62</v>
      </c>
      <c r="AC299" s="293">
        <v>1.137E-3</v>
      </c>
    </row>
    <row r="300" spans="1:29" s="275" customFormat="1" ht="12.75" x14ac:dyDescent="0.2">
      <c r="A300" s="283">
        <v>287938</v>
      </c>
      <c r="B300" s="284" t="s">
        <v>1271</v>
      </c>
      <c r="C300" s="285" t="s">
        <v>238</v>
      </c>
      <c r="D300" s="285" t="s">
        <v>612</v>
      </c>
      <c r="E300" s="286" t="s">
        <v>1648</v>
      </c>
      <c r="F300" s="286" t="s">
        <v>238</v>
      </c>
      <c r="G300" s="286" t="s">
        <v>1649</v>
      </c>
      <c r="H300" s="286" t="s">
        <v>238</v>
      </c>
      <c r="I300" s="283">
        <v>287938</v>
      </c>
      <c r="J300" s="286" t="s">
        <v>1363</v>
      </c>
      <c r="K300" s="286" t="s">
        <v>359</v>
      </c>
      <c r="L300" s="286" t="s">
        <v>1704</v>
      </c>
      <c r="M300" s="286" t="s">
        <v>1700</v>
      </c>
      <c r="N300" s="286" t="s">
        <v>2186</v>
      </c>
      <c r="O300" s="286"/>
      <c r="P300" s="286" t="s">
        <v>613</v>
      </c>
      <c r="Q300" s="286" t="s">
        <v>2187</v>
      </c>
      <c r="R300" s="287">
        <v>573365108</v>
      </c>
      <c r="S300" s="287">
        <v>573365108</v>
      </c>
      <c r="T300" s="287">
        <v>724083273</v>
      </c>
      <c r="U300" s="286" t="s">
        <v>614</v>
      </c>
      <c r="V300" s="288">
        <v>589195</v>
      </c>
      <c r="W300" s="289">
        <v>2062</v>
      </c>
      <c r="X300" s="290">
        <v>2661.9146000000001</v>
      </c>
      <c r="Y300" s="291">
        <v>280</v>
      </c>
      <c r="Z300" s="290">
        <v>1.1523000000000001</v>
      </c>
      <c r="AA300" s="292">
        <v>1.4839E-2</v>
      </c>
      <c r="AB300" s="291">
        <v>491</v>
      </c>
      <c r="AC300" s="293">
        <v>9.0010000000000003E-3</v>
      </c>
    </row>
    <row r="301" spans="1:29" s="275" customFormat="1" ht="12.75" x14ac:dyDescent="0.2">
      <c r="A301" s="283">
        <v>368687</v>
      </c>
      <c r="B301" s="284" t="s">
        <v>1271</v>
      </c>
      <c r="C301" s="285" t="s">
        <v>695</v>
      </c>
      <c r="D301" s="285" t="s">
        <v>791</v>
      </c>
      <c r="E301" s="286" t="s">
        <v>1637</v>
      </c>
      <c r="F301" s="286" t="s">
        <v>695</v>
      </c>
      <c r="G301" s="286" t="s">
        <v>1638</v>
      </c>
      <c r="H301" s="286" t="s">
        <v>695</v>
      </c>
      <c r="I301" s="283">
        <v>368687</v>
      </c>
      <c r="J301" s="286" t="s">
        <v>1423</v>
      </c>
      <c r="K301" s="286" t="s">
        <v>359</v>
      </c>
      <c r="L301" s="286"/>
      <c r="M301" s="286" t="s">
        <v>1654</v>
      </c>
      <c r="N301" s="286" t="s">
        <v>2055</v>
      </c>
      <c r="O301" s="286"/>
      <c r="P301" s="286" t="s">
        <v>792</v>
      </c>
      <c r="Q301" s="286" t="s">
        <v>792</v>
      </c>
      <c r="R301" s="287">
        <v>572580641</v>
      </c>
      <c r="S301" s="286"/>
      <c r="T301" s="287">
        <v>776823317</v>
      </c>
      <c r="U301" s="286" t="s">
        <v>793</v>
      </c>
      <c r="V301" s="288">
        <v>592854</v>
      </c>
      <c r="W301" s="289">
        <v>327</v>
      </c>
      <c r="X301" s="290">
        <v>812.40430000000003</v>
      </c>
      <c r="Y301" s="291">
        <v>23</v>
      </c>
      <c r="Z301" s="290">
        <v>1.07</v>
      </c>
      <c r="AA301" s="292">
        <v>2.3379999999999998E-3</v>
      </c>
      <c r="AB301" s="291">
        <v>18</v>
      </c>
      <c r="AC301" s="293">
        <v>3.3E-4</v>
      </c>
    </row>
    <row r="302" spans="1:29" s="275" customFormat="1" ht="12.75" x14ac:dyDescent="0.2">
      <c r="A302" s="283">
        <v>291609</v>
      </c>
      <c r="B302" s="284" t="s">
        <v>1271</v>
      </c>
      <c r="C302" s="285" t="s">
        <v>695</v>
      </c>
      <c r="D302" s="285" t="s">
        <v>639</v>
      </c>
      <c r="E302" s="286" t="s">
        <v>1637</v>
      </c>
      <c r="F302" s="286" t="s">
        <v>695</v>
      </c>
      <c r="G302" s="286" t="s">
        <v>1638</v>
      </c>
      <c r="H302" s="286" t="s">
        <v>695</v>
      </c>
      <c r="I302" s="283">
        <v>291609</v>
      </c>
      <c r="J302" s="286" t="s">
        <v>1372</v>
      </c>
      <c r="K302" s="286" t="s">
        <v>359</v>
      </c>
      <c r="L302" s="286" t="s">
        <v>1704</v>
      </c>
      <c r="M302" s="286" t="s">
        <v>2114</v>
      </c>
      <c r="N302" s="286" t="s">
        <v>2188</v>
      </c>
      <c r="O302" s="286"/>
      <c r="P302" s="286" t="s">
        <v>640</v>
      </c>
      <c r="Q302" s="286" t="s">
        <v>2189</v>
      </c>
      <c r="R302" s="287">
        <v>572597339</v>
      </c>
      <c r="S302" s="287">
        <v>572597340</v>
      </c>
      <c r="T302" s="287">
        <v>725121076</v>
      </c>
      <c r="U302" s="286" t="s">
        <v>641</v>
      </c>
      <c r="V302" s="288">
        <v>592862</v>
      </c>
      <c r="W302" s="289">
        <v>1630</v>
      </c>
      <c r="X302" s="290">
        <v>651.61969999999997</v>
      </c>
      <c r="Y302" s="291">
        <v>118</v>
      </c>
      <c r="Z302" s="290">
        <v>1.07</v>
      </c>
      <c r="AA302" s="292">
        <v>1.0410000000000001E-2</v>
      </c>
      <c r="AB302" s="291">
        <v>187</v>
      </c>
      <c r="AC302" s="293">
        <v>3.4280000000000001E-3</v>
      </c>
    </row>
    <row r="303" spans="1:29" s="275" customFormat="1" ht="12.75" x14ac:dyDescent="0.2">
      <c r="A303" s="283">
        <v>283924</v>
      </c>
      <c r="B303" s="284" t="s">
        <v>1271</v>
      </c>
      <c r="C303" s="285" t="s">
        <v>260</v>
      </c>
      <c r="D303" s="285" t="s">
        <v>260</v>
      </c>
      <c r="E303" s="286" t="s">
        <v>1669</v>
      </c>
      <c r="F303" s="286" t="s">
        <v>260</v>
      </c>
      <c r="G303" s="286" t="s">
        <v>1653</v>
      </c>
      <c r="H303" s="286" t="s">
        <v>260</v>
      </c>
      <c r="I303" s="283">
        <v>283924</v>
      </c>
      <c r="J303" s="286" t="s">
        <v>1332</v>
      </c>
      <c r="K303" s="286" t="s">
        <v>520</v>
      </c>
      <c r="L303" s="286" t="s">
        <v>2190</v>
      </c>
      <c r="M303" s="286" t="s">
        <v>1654</v>
      </c>
      <c r="N303" s="286" t="s">
        <v>2191</v>
      </c>
      <c r="O303" s="286"/>
      <c r="P303" s="286" t="s">
        <v>521</v>
      </c>
      <c r="Q303" s="286" t="s">
        <v>2192</v>
      </c>
      <c r="R303" s="287">
        <v>577630111</v>
      </c>
      <c r="S303" s="286"/>
      <c r="T303" s="287">
        <v>739573503</v>
      </c>
      <c r="U303" s="286" t="s">
        <v>522</v>
      </c>
      <c r="V303" s="288">
        <v>585068</v>
      </c>
      <c r="W303" s="289">
        <v>72973</v>
      </c>
      <c r="X303" s="290">
        <v>10282.664000000001</v>
      </c>
      <c r="Y303" s="291">
        <v>8723</v>
      </c>
      <c r="Z303" s="290">
        <v>1.3663000000000001</v>
      </c>
      <c r="AA303" s="292">
        <v>0.55081100000000005</v>
      </c>
      <c r="AB303" s="291">
        <v>57765</v>
      </c>
      <c r="AC303" s="293">
        <v>1.0589630000000001</v>
      </c>
    </row>
    <row r="304" spans="1:29" s="275" customFormat="1" ht="12.75" x14ac:dyDescent="0.2">
      <c r="A304" s="283">
        <v>287954</v>
      </c>
      <c r="B304" s="284" t="s">
        <v>1271</v>
      </c>
      <c r="C304" s="285" t="s">
        <v>238</v>
      </c>
      <c r="D304" s="285" t="s">
        <v>1231</v>
      </c>
      <c r="E304" s="286" t="s">
        <v>1648</v>
      </c>
      <c r="F304" s="286" t="s">
        <v>238</v>
      </c>
      <c r="G304" s="286" t="s">
        <v>1649</v>
      </c>
      <c r="H304" s="286" t="s">
        <v>238</v>
      </c>
      <c r="I304" s="283">
        <v>287954</v>
      </c>
      <c r="J304" s="286" t="s">
        <v>1571</v>
      </c>
      <c r="K304" s="286" t="s">
        <v>359</v>
      </c>
      <c r="L304" s="286"/>
      <c r="M304" s="286" t="s">
        <v>2193</v>
      </c>
      <c r="N304" s="286" t="s">
        <v>2007</v>
      </c>
      <c r="O304" s="286"/>
      <c r="P304" s="286" t="s">
        <v>1232</v>
      </c>
      <c r="Q304" s="286" t="s">
        <v>1232</v>
      </c>
      <c r="R304" s="287">
        <v>573363024</v>
      </c>
      <c r="S304" s="286"/>
      <c r="T304" s="287">
        <v>775577565</v>
      </c>
      <c r="U304" s="286" t="s">
        <v>1233</v>
      </c>
      <c r="V304" s="288">
        <v>589217</v>
      </c>
      <c r="W304" s="289">
        <v>598</v>
      </c>
      <c r="X304" s="290">
        <v>663.64120000000003</v>
      </c>
      <c r="Y304" s="291">
        <v>36</v>
      </c>
      <c r="Z304" s="290">
        <v>1.07</v>
      </c>
      <c r="AA304" s="292">
        <v>3.9240000000000004E-3</v>
      </c>
      <c r="AB304" s="291">
        <v>60</v>
      </c>
      <c r="AC304" s="293">
        <v>1.1000000000000001E-3</v>
      </c>
    </row>
    <row r="305" spans="1:29" s="275" customFormat="1" ht="12.75" x14ac:dyDescent="0.2">
      <c r="A305" s="283">
        <v>304492</v>
      </c>
      <c r="B305" s="284" t="s">
        <v>1271</v>
      </c>
      <c r="C305" s="285" t="s">
        <v>785</v>
      </c>
      <c r="D305" s="285" t="s">
        <v>358</v>
      </c>
      <c r="E305" s="286" t="s">
        <v>1731</v>
      </c>
      <c r="F305" s="286" t="s">
        <v>544</v>
      </c>
      <c r="G305" s="286" t="s">
        <v>1684</v>
      </c>
      <c r="H305" s="286" t="s">
        <v>785</v>
      </c>
      <c r="I305" s="283">
        <v>304492</v>
      </c>
      <c r="J305" s="286" t="s">
        <v>1278</v>
      </c>
      <c r="K305" s="286" t="s">
        <v>359</v>
      </c>
      <c r="L305" s="286"/>
      <c r="M305" s="286" t="s">
        <v>1795</v>
      </c>
      <c r="N305" s="286" t="s">
        <v>2194</v>
      </c>
      <c r="O305" s="286"/>
      <c r="P305" s="286" t="s">
        <v>360</v>
      </c>
      <c r="Q305" s="286" t="s">
        <v>360</v>
      </c>
      <c r="R305" s="287">
        <v>571757051</v>
      </c>
      <c r="S305" s="286"/>
      <c r="T305" s="287">
        <v>602591405</v>
      </c>
      <c r="U305" s="286" t="s">
        <v>361</v>
      </c>
      <c r="V305" s="288">
        <v>545252</v>
      </c>
      <c r="W305" s="289">
        <v>5450</v>
      </c>
      <c r="X305" s="290">
        <v>2838.5448000000001</v>
      </c>
      <c r="Y305" s="291">
        <v>730</v>
      </c>
      <c r="Z305" s="290">
        <v>1.1523000000000001</v>
      </c>
      <c r="AA305" s="292">
        <v>3.8741999999999999E-2</v>
      </c>
      <c r="AB305" s="291">
        <v>1477</v>
      </c>
      <c r="AC305" s="293">
        <v>2.7077E-2</v>
      </c>
    </row>
    <row r="306" spans="1:29" s="275" customFormat="1" ht="12.75" x14ac:dyDescent="0.2">
      <c r="A306" s="283">
        <v>287962</v>
      </c>
      <c r="B306" s="284" t="s">
        <v>1271</v>
      </c>
      <c r="C306" s="285" t="s">
        <v>238</v>
      </c>
      <c r="D306" s="285" t="s">
        <v>618</v>
      </c>
      <c r="E306" s="286" t="s">
        <v>1648</v>
      </c>
      <c r="F306" s="286" t="s">
        <v>238</v>
      </c>
      <c r="G306" s="286" t="s">
        <v>1649</v>
      </c>
      <c r="H306" s="286" t="s">
        <v>238</v>
      </c>
      <c r="I306" s="283">
        <v>287962</v>
      </c>
      <c r="J306" s="286" t="s">
        <v>1365</v>
      </c>
      <c r="K306" s="286" t="s">
        <v>355</v>
      </c>
      <c r="L306" s="286" t="s">
        <v>1704</v>
      </c>
      <c r="M306" s="286" t="s">
        <v>1780</v>
      </c>
      <c r="N306" s="286" t="s">
        <v>2195</v>
      </c>
      <c r="O306" s="286"/>
      <c r="P306" s="286" t="s">
        <v>619</v>
      </c>
      <c r="Q306" s="286" t="s">
        <v>2196</v>
      </c>
      <c r="R306" s="287">
        <v>573354122</v>
      </c>
      <c r="S306" s="287">
        <v>420573354433</v>
      </c>
      <c r="T306" s="287">
        <v>602782342</v>
      </c>
      <c r="U306" s="286" t="s">
        <v>620</v>
      </c>
      <c r="V306" s="288">
        <v>589225</v>
      </c>
      <c r="W306" s="289">
        <v>580</v>
      </c>
      <c r="X306" s="290">
        <v>681.32380000000001</v>
      </c>
      <c r="Y306" s="291">
        <v>40</v>
      </c>
      <c r="Z306" s="290">
        <v>1.07</v>
      </c>
      <c r="AA306" s="292">
        <v>3.8560000000000001E-3</v>
      </c>
      <c r="AB306" s="291">
        <v>108</v>
      </c>
      <c r="AC306" s="293">
        <v>1.98E-3</v>
      </c>
    </row>
    <row r="307" spans="1:29" s="275" customFormat="1" ht="12.75" x14ac:dyDescent="0.2">
      <c r="A307" s="283">
        <v>75158094</v>
      </c>
      <c r="B307" s="284" t="s">
        <v>1271</v>
      </c>
      <c r="C307" s="285" t="s">
        <v>260</v>
      </c>
      <c r="D307" s="285" t="s">
        <v>535</v>
      </c>
      <c r="E307" s="286" t="s">
        <v>1669</v>
      </c>
      <c r="F307" s="286" t="s">
        <v>260</v>
      </c>
      <c r="G307" s="286" t="s">
        <v>1653</v>
      </c>
      <c r="H307" s="286" t="s">
        <v>260</v>
      </c>
      <c r="I307" s="283">
        <v>75158094</v>
      </c>
      <c r="J307" s="286" t="s">
        <v>1337</v>
      </c>
      <c r="K307" s="286" t="s">
        <v>359</v>
      </c>
      <c r="L307" s="286" t="s">
        <v>1704</v>
      </c>
      <c r="M307" s="286" t="s">
        <v>1822</v>
      </c>
      <c r="N307" s="286" t="s">
        <v>2197</v>
      </c>
      <c r="O307" s="286"/>
      <c r="P307" s="286" t="s">
        <v>536</v>
      </c>
      <c r="Q307" s="286" t="s">
        <v>2198</v>
      </c>
      <c r="R307" s="287">
        <v>577901653</v>
      </c>
      <c r="S307" s="286"/>
      <c r="T307" s="287">
        <v>775569119</v>
      </c>
      <c r="U307" s="286" t="s">
        <v>537</v>
      </c>
      <c r="V307" s="288">
        <v>500011</v>
      </c>
      <c r="W307" s="289">
        <v>1840</v>
      </c>
      <c r="X307" s="290">
        <v>1602.5893000000001</v>
      </c>
      <c r="Y307" s="291">
        <v>474</v>
      </c>
      <c r="Z307" s="290">
        <v>1.07</v>
      </c>
      <c r="AA307" s="292">
        <v>1.4501999999999999E-2</v>
      </c>
      <c r="AB307" s="291">
        <v>684</v>
      </c>
      <c r="AC307" s="293">
        <v>1.2539E-2</v>
      </c>
    </row>
    <row r="308" spans="1:29" s="275" customFormat="1" ht="12.75" x14ac:dyDescent="0.2">
      <c r="A308" s="283">
        <v>287971</v>
      </c>
      <c r="B308" s="284" t="s">
        <v>1271</v>
      </c>
      <c r="C308" s="285" t="s">
        <v>238</v>
      </c>
      <c r="D308" s="285" t="s">
        <v>502</v>
      </c>
      <c r="E308" s="286" t="s">
        <v>1678</v>
      </c>
      <c r="F308" s="286" t="s">
        <v>1006</v>
      </c>
      <c r="G308" s="286" t="s">
        <v>1649</v>
      </c>
      <c r="H308" s="286" t="s">
        <v>238</v>
      </c>
      <c r="I308" s="283">
        <v>287971</v>
      </c>
      <c r="J308" s="286" t="s">
        <v>1326</v>
      </c>
      <c r="K308" s="286" t="s">
        <v>359</v>
      </c>
      <c r="L308" s="286" t="s">
        <v>1704</v>
      </c>
      <c r="M308" s="286" t="s">
        <v>1784</v>
      </c>
      <c r="N308" s="286" t="s">
        <v>2199</v>
      </c>
      <c r="O308" s="286"/>
      <c r="P308" s="286" t="s">
        <v>503</v>
      </c>
      <c r="Q308" s="286" t="s">
        <v>2200</v>
      </c>
      <c r="R308" s="287">
        <v>573395964</v>
      </c>
      <c r="S308" s="287">
        <v>573395964</v>
      </c>
      <c r="T308" s="287">
        <v>724778317</v>
      </c>
      <c r="U308" s="286" t="s">
        <v>504</v>
      </c>
      <c r="V308" s="288">
        <v>589233</v>
      </c>
      <c r="W308" s="289">
        <v>810</v>
      </c>
      <c r="X308" s="290">
        <v>537.94889999999998</v>
      </c>
      <c r="Y308" s="291">
        <v>72</v>
      </c>
      <c r="Z308" s="290">
        <v>1.07</v>
      </c>
      <c r="AA308" s="292">
        <v>5.3439999999999998E-3</v>
      </c>
      <c r="AB308" s="291">
        <v>98</v>
      </c>
      <c r="AC308" s="293">
        <v>1.797E-3</v>
      </c>
    </row>
    <row r="309" spans="1:29" s="275" customFormat="1" ht="12.75" x14ac:dyDescent="0.2">
      <c r="A309" s="283">
        <v>542351</v>
      </c>
      <c r="B309" s="284" t="s">
        <v>1271</v>
      </c>
      <c r="C309" s="285" t="s">
        <v>695</v>
      </c>
      <c r="D309" s="285" t="s">
        <v>1190</v>
      </c>
      <c r="E309" s="286" t="s">
        <v>1643</v>
      </c>
      <c r="F309" s="286" t="s">
        <v>1145</v>
      </c>
      <c r="G309" s="286" t="s">
        <v>1638</v>
      </c>
      <c r="H309" s="286" t="s">
        <v>695</v>
      </c>
      <c r="I309" s="283">
        <v>542351</v>
      </c>
      <c r="J309" s="286" t="s">
        <v>1557</v>
      </c>
      <c r="K309" s="286" t="s">
        <v>355</v>
      </c>
      <c r="L309" s="286"/>
      <c r="M309" s="286" t="s">
        <v>2014</v>
      </c>
      <c r="N309" s="286" t="s">
        <v>2201</v>
      </c>
      <c r="O309" s="286"/>
      <c r="P309" s="286" t="s">
        <v>1191</v>
      </c>
      <c r="Q309" s="286" t="s">
        <v>1191</v>
      </c>
      <c r="R309" s="287">
        <v>572696301</v>
      </c>
      <c r="S309" s="286"/>
      <c r="T309" s="287">
        <v>725114849</v>
      </c>
      <c r="U309" s="286" t="s">
        <v>1192</v>
      </c>
      <c r="V309" s="288">
        <v>592871</v>
      </c>
      <c r="W309" s="289">
        <v>172</v>
      </c>
      <c r="X309" s="290">
        <v>610.99189999999999</v>
      </c>
      <c r="Y309" s="291">
        <v>0</v>
      </c>
      <c r="Z309" s="290">
        <v>1.07</v>
      </c>
      <c r="AA309" s="292">
        <v>1.209E-3</v>
      </c>
      <c r="AB309" s="291">
        <v>14</v>
      </c>
      <c r="AC309" s="293">
        <v>2.5700000000000001E-4</v>
      </c>
    </row>
    <row r="310" spans="1:29" s="275" customFormat="1" ht="13.5" thickBot="1" x14ac:dyDescent="0.25">
      <c r="A310" s="295">
        <v>284734</v>
      </c>
      <c r="B310" s="284" t="s">
        <v>1271</v>
      </c>
      <c r="C310" s="285" t="s">
        <v>260</v>
      </c>
      <c r="D310" s="285" t="s">
        <v>701</v>
      </c>
      <c r="E310" s="296" t="s">
        <v>1652</v>
      </c>
      <c r="F310" s="296" t="s">
        <v>401</v>
      </c>
      <c r="G310" s="296" t="s">
        <v>1653</v>
      </c>
      <c r="H310" s="296" t="s">
        <v>260</v>
      </c>
      <c r="I310" s="295">
        <v>284734</v>
      </c>
      <c r="J310" s="296" t="s">
        <v>1393</v>
      </c>
      <c r="K310" s="296" t="s">
        <v>359</v>
      </c>
      <c r="L310" s="296" t="s">
        <v>1704</v>
      </c>
      <c r="M310" s="296" t="s">
        <v>1915</v>
      </c>
      <c r="N310" s="296" t="s">
        <v>2202</v>
      </c>
      <c r="O310" s="296"/>
      <c r="P310" s="296" t="s">
        <v>702</v>
      </c>
      <c r="Q310" s="296" t="s">
        <v>2203</v>
      </c>
      <c r="R310" s="297">
        <v>577945872</v>
      </c>
      <c r="S310" s="297">
        <v>577943626</v>
      </c>
      <c r="T310" s="297">
        <v>602557444</v>
      </c>
      <c r="U310" s="296" t="s">
        <v>703</v>
      </c>
      <c r="V310" s="288">
        <v>586013</v>
      </c>
      <c r="W310" s="289">
        <v>1196</v>
      </c>
      <c r="X310" s="290">
        <v>740.23180000000002</v>
      </c>
      <c r="Y310" s="291">
        <v>120</v>
      </c>
      <c r="Z310" s="290">
        <v>1.07</v>
      </c>
      <c r="AA310" s="292">
        <v>7.9729999999999992E-3</v>
      </c>
      <c r="AB310" s="291">
        <v>174</v>
      </c>
      <c r="AC310" s="293">
        <v>3.1900000000000001E-3</v>
      </c>
    </row>
    <row r="311" spans="1:29" s="275" customFormat="1" ht="13.5" thickBot="1" x14ac:dyDescent="0.25">
      <c r="A311" s="298"/>
      <c r="B311" s="299" t="s">
        <v>1272</v>
      </c>
      <c r="C311" s="300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301"/>
      <c r="W311" s="302">
        <v>10516707</v>
      </c>
      <c r="X311" s="303">
        <v>7668106.4654999878</v>
      </c>
      <c r="Y311" s="304">
        <v>1273104</v>
      </c>
      <c r="Z311" s="304"/>
      <c r="AA311" s="305">
        <v>99.999999999999773</v>
      </c>
      <c r="AB311" s="304">
        <v>5454865</v>
      </c>
      <c r="AC311" s="305">
        <v>100.00000000000007</v>
      </c>
    </row>
    <row r="312" spans="1:29" s="239" customFormat="1" ht="15.75" x14ac:dyDescent="0.25">
      <c r="A312" s="260"/>
      <c r="E312" s="260"/>
      <c r="F312" s="260"/>
      <c r="G312" s="260"/>
      <c r="H312" s="260"/>
      <c r="I312" s="260"/>
      <c r="J312" s="260"/>
      <c r="K312" s="260"/>
      <c r="L312" s="260"/>
      <c r="M312" s="260"/>
      <c r="N312" s="260"/>
      <c r="O312" s="260"/>
      <c r="P312" s="260"/>
      <c r="Q312" s="260"/>
      <c r="R312" s="260"/>
      <c r="S312" s="260"/>
      <c r="T312" s="260"/>
      <c r="U312" s="260"/>
    </row>
    <row r="313" spans="1:29" s="239" customFormat="1" ht="15.75" x14ac:dyDescent="0.25">
      <c r="A313" s="260"/>
      <c r="E313" s="260"/>
      <c r="F313" s="260"/>
      <c r="G313" s="260"/>
      <c r="H313" s="260"/>
      <c r="I313" s="260"/>
      <c r="J313" s="260"/>
      <c r="K313" s="260"/>
      <c r="L313" s="260"/>
      <c r="M313" s="260"/>
      <c r="N313" s="260"/>
      <c r="O313" s="260"/>
      <c r="P313" s="260"/>
      <c r="Q313" s="260"/>
      <c r="R313" s="260"/>
      <c r="S313" s="260"/>
      <c r="T313" s="260"/>
      <c r="U313" s="260"/>
      <c r="W313" s="242"/>
      <c r="X313" s="243"/>
      <c r="Y313" s="242"/>
      <c r="Z313" s="242"/>
      <c r="AA313" s="244"/>
      <c r="AB313" s="242"/>
      <c r="AC313" s="245"/>
    </row>
    <row r="314" spans="1:29" s="239" customFormat="1" ht="15.75" x14ac:dyDescent="0.25">
      <c r="A314" s="241"/>
      <c r="B314" s="246" t="s">
        <v>1273</v>
      </c>
      <c r="C314" s="241" t="s">
        <v>1274</v>
      </c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7"/>
      <c r="W314" s="248"/>
      <c r="X314" s="249"/>
      <c r="Y314" s="249"/>
      <c r="Z314" s="250"/>
      <c r="AA314" s="251"/>
      <c r="AB314" s="252"/>
      <c r="AC314" s="253"/>
    </row>
    <row r="315" spans="1:29" s="239" customFormat="1" ht="15.75" x14ac:dyDescent="0.25">
      <c r="A315" s="241"/>
      <c r="B315" s="254"/>
      <c r="C315" s="241" t="s">
        <v>1275</v>
      </c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7"/>
      <c r="W315" s="248"/>
      <c r="X315" s="249"/>
      <c r="Y315" s="249"/>
      <c r="Z315" s="255"/>
      <c r="AA315" s="256"/>
      <c r="AB315" s="252"/>
      <c r="AC315" s="253"/>
    </row>
    <row r="316" spans="1:29" s="239" customFormat="1" ht="15.75" x14ac:dyDescent="0.25">
      <c r="A316" s="257"/>
      <c r="B316" s="254"/>
      <c r="C316" s="257" t="s">
        <v>1276</v>
      </c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8"/>
      <c r="W316" s="252"/>
      <c r="X316" s="249"/>
      <c r="Y316" s="249"/>
      <c r="Z316" s="255"/>
      <c r="AA316" s="251"/>
      <c r="AB316" s="252"/>
      <c r="AC316" s="259"/>
    </row>
  </sheetData>
  <hyperlinks>
    <hyperlink ref="U59" r:id="rId1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73" workbookViewId="0">
      <selection activeCell="A73" sqref="A1:XFD1048576"/>
    </sheetView>
  </sheetViews>
  <sheetFormatPr defaultRowHeight="15" x14ac:dyDescent="0.25"/>
  <cols>
    <col min="1" max="1" width="33.7109375" customWidth="1"/>
    <col min="2" max="2" width="70.140625" style="58" customWidth="1"/>
  </cols>
  <sheetData>
    <row r="1" spans="1:2" x14ac:dyDescent="0.25">
      <c r="A1" s="43" t="s">
        <v>120</v>
      </c>
      <c r="B1" s="53"/>
    </row>
    <row r="2" spans="1:2" x14ac:dyDescent="0.25">
      <c r="A2" s="43" t="s">
        <v>121</v>
      </c>
      <c r="B2" s="62" t="s">
        <v>227</v>
      </c>
    </row>
    <row r="3" spans="1:2" ht="31.5" customHeight="1" x14ac:dyDescent="0.25">
      <c r="A3" s="43" t="s">
        <v>122</v>
      </c>
      <c r="B3" s="53" t="s">
        <v>240</v>
      </c>
    </row>
    <row r="4" spans="1:2" x14ac:dyDescent="0.25">
      <c r="A4" s="43" t="s">
        <v>123</v>
      </c>
      <c r="B4" s="53">
        <v>2018</v>
      </c>
    </row>
    <row r="5" spans="1:2" x14ac:dyDescent="0.25">
      <c r="A5" s="43" t="s">
        <v>124</v>
      </c>
      <c r="B5" s="53"/>
    </row>
    <row r="6" spans="1:2" ht="30.75" customHeight="1" x14ac:dyDescent="0.25">
      <c r="A6" s="44" t="s">
        <v>125</v>
      </c>
      <c r="B6" s="68" t="str">
        <f>ZADOST!C19</f>
        <v>Podpora zpracování projektových dokumentací</v>
      </c>
    </row>
    <row r="7" spans="1:2" x14ac:dyDescent="0.25">
      <c r="A7" s="43" t="s">
        <v>126</v>
      </c>
      <c r="B7" s="56" t="str">
        <f>ZADOST!AU24</f>
        <v>vygeneruje se</v>
      </c>
    </row>
    <row r="8" spans="1:2" x14ac:dyDescent="0.25">
      <c r="A8" s="45" t="s">
        <v>127</v>
      </c>
      <c r="B8" s="55">
        <f>ZADOST!C27</f>
        <v>0</v>
      </c>
    </row>
    <row r="9" spans="1:2" x14ac:dyDescent="0.25">
      <c r="A9" s="43" t="s">
        <v>128</v>
      </c>
      <c r="B9" s="55">
        <f>ZADOST!W35</f>
        <v>0</v>
      </c>
    </row>
    <row r="10" spans="1:2" x14ac:dyDescent="0.25">
      <c r="A10" s="45" t="s">
        <v>129</v>
      </c>
      <c r="B10" s="55">
        <f>ZADOST!W36</f>
        <v>0</v>
      </c>
    </row>
    <row r="11" spans="1:2" x14ac:dyDescent="0.25">
      <c r="A11" s="43" t="s">
        <v>130</v>
      </c>
      <c r="B11" s="53" t="str">
        <f>ZADOST!W34</f>
        <v>vygeneruje se</v>
      </c>
    </row>
    <row r="12" spans="1:2" x14ac:dyDescent="0.25">
      <c r="A12" s="43" t="s">
        <v>131</v>
      </c>
      <c r="B12" s="55" t="str">
        <f>ZADOST!W31</f>
        <v>PRÁVNICKÁ OSOBA</v>
      </c>
    </row>
    <row r="13" spans="1:2" x14ac:dyDescent="0.25">
      <c r="A13" s="43" t="s">
        <v>132</v>
      </c>
      <c r="B13" s="55" t="str">
        <f>ZADOST!W32</f>
        <v>Obec nebo městská část hlavního městaPrahy</v>
      </c>
    </row>
    <row r="14" spans="1:2" x14ac:dyDescent="0.25">
      <c r="A14" s="45" t="s">
        <v>133</v>
      </c>
      <c r="B14" s="55" t="str">
        <f>ZADOST!W33</f>
        <v>13.5.1975</v>
      </c>
    </row>
    <row r="15" spans="1:2" x14ac:dyDescent="0.25">
      <c r="A15" s="43" t="s">
        <v>134</v>
      </c>
      <c r="B15" s="65" t="e">
        <f>CONCATENATE(ZADOST!#REF!,", oddíl: ",ZADOST!#REF!,", vložka: ",ZADOST!#REF!)</f>
        <v>#REF!</v>
      </c>
    </row>
    <row r="16" spans="1:2" x14ac:dyDescent="0.25">
      <c r="A16" s="43" t="s">
        <v>135</v>
      </c>
      <c r="B16" s="53" t="str">
        <f>CONCATENATE(ZADOST!H40," ",ZADOST!AJ40,", ",ZADOST!H42," ",ZADOST!AJ42)</f>
        <v xml:space="preserve"> ,  </v>
      </c>
    </row>
    <row r="17" spans="1:2" x14ac:dyDescent="0.25">
      <c r="A17" s="43" t="s">
        <v>136</v>
      </c>
      <c r="B17" s="53" t="str">
        <f>CONCATENATE(ZADOST!H45," ",ZADOST!AJ45,", ",ZADOST!H46," ",ZADOST!AJ46)</f>
        <v xml:space="preserve"> ,  </v>
      </c>
    </row>
    <row r="18" spans="1:2" x14ac:dyDescent="0.25">
      <c r="A18" s="43" t="s">
        <v>137</v>
      </c>
      <c r="B18" s="55">
        <f>ZADOST!T61</f>
        <v>0</v>
      </c>
    </row>
    <row r="19" spans="1:2" x14ac:dyDescent="0.25">
      <c r="A19" s="43" t="s">
        <v>138</v>
      </c>
      <c r="B19" s="53">
        <f>ZADOST!T62</f>
        <v>0</v>
      </c>
    </row>
    <row r="20" spans="1:2" x14ac:dyDescent="0.25">
      <c r="A20" s="43" t="s">
        <v>139</v>
      </c>
      <c r="B20" s="55">
        <f>ZADOST!T63</f>
        <v>0</v>
      </c>
    </row>
    <row r="21" spans="1:2" x14ac:dyDescent="0.25">
      <c r="A21" s="43" t="s">
        <v>140</v>
      </c>
      <c r="B21" s="55">
        <f>ZADOST!T104</f>
        <v>0</v>
      </c>
    </row>
    <row r="22" spans="1:2" x14ac:dyDescent="0.25">
      <c r="A22" s="43" t="s">
        <v>141</v>
      </c>
      <c r="B22" s="55">
        <f>ZADOST!T105</f>
        <v>0</v>
      </c>
    </row>
    <row r="23" spans="1:2" x14ac:dyDescent="0.25">
      <c r="A23" s="43" t="s">
        <v>142</v>
      </c>
      <c r="B23" s="53">
        <f>ZADOST!AL107</f>
        <v>0</v>
      </c>
    </row>
    <row r="24" spans="1:2" x14ac:dyDescent="0.25">
      <c r="A24" s="43" t="s">
        <v>143</v>
      </c>
      <c r="B24" s="53">
        <f>ZADOST!AL108</f>
        <v>0</v>
      </c>
    </row>
    <row r="25" spans="1:2" x14ac:dyDescent="0.25">
      <c r="A25" s="43" t="s">
        <v>144</v>
      </c>
      <c r="B25" s="53">
        <f>ZADOST!AL109</f>
        <v>0</v>
      </c>
    </row>
    <row r="26" spans="1:2" x14ac:dyDescent="0.25">
      <c r="A26" s="43" t="s">
        <v>145</v>
      </c>
      <c r="B26" s="55">
        <f>ZADOST!T112</f>
        <v>0</v>
      </c>
    </row>
    <row r="27" spans="1:2" x14ac:dyDescent="0.25">
      <c r="A27" s="43" t="s">
        <v>146</v>
      </c>
      <c r="B27" s="55">
        <f>ZADOST!T113</f>
        <v>0</v>
      </c>
    </row>
    <row r="28" spans="1:2" x14ac:dyDescent="0.25">
      <c r="A28" s="44" t="s">
        <v>147</v>
      </c>
      <c r="B28" s="62" t="str">
        <f>ZADOST!BG115</f>
        <v>Horní dědina 530, 769 01 Zlín</v>
      </c>
    </row>
    <row r="29" spans="1:2" x14ac:dyDescent="0.25">
      <c r="A29" s="43" t="s">
        <v>148</v>
      </c>
      <c r="B29" s="55">
        <f>ZADOST!T117</f>
        <v>0</v>
      </c>
    </row>
    <row r="30" spans="1:2" x14ac:dyDescent="0.25">
      <c r="A30" s="43" t="s">
        <v>149</v>
      </c>
      <c r="B30" s="55">
        <f>ZADOST!T118</f>
        <v>0</v>
      </c>
    </row>
    <row r="31" spans="1:2" x14ac:dyDescent="0.25">
      <c r="A31" s="44" t="s">
        <v>150</v>
      </c>
      <c r="B31" s="55" t="str">
        <f>ZADOST!AD123</f>
        <v>1.1.2023</v>
      </c>
    </row>
    <row r="32" spans="1:2" x14ac:dyDescent="0.25">
      <c r="A32" s="44" t="s">
        <v>151</v>
      </c>
      <c r="B32" s="55" t="str">
        <f>ZADOST!AD124</f>
        <v>29.11.2024</v>
      </c>
    </row>
    <row r="33" spans="1:2" x14ac:dyDescent="0.25">
      <c r="A33" s="44" t="s">
        <v>152</v>
      </c>
      <c r="B33" s="59">
        <f>ZADOST!AD126</f>
        <v>0</v>
      </c>
    </row>
    <row r="34" spans="1:2" x14ac:dyDescent="0.25">
      <c r="A34" s="44" t="s">
        <v>153</v>
      </c>
      <c r="B34" s="59">
        <f>ZADOST!AD127</f>
        <v>0</v>
      </c>
    </row>
    <row r="35" spans="1:2" x14ac:dyDescent="0.25">
      <c r="A35" s="60" t="s">
        <v>154</v>
      </c>
      <c r="B35" s="61" t="str">
        <f>ZADOST!AD129</f>
        <v>Kroměříž</v>
      </c>
    </row>
    <row r="36" spans="1:2" x14ac:dyDescent="0.25">
      <c r="A36" s="64" t="s">
        <v>155</v>
      </c>
      <c r="B36" s="63"/>
    </row>
    <row r="37" spans="1:2" x14ac:dyDescent="0.25">
      <c r="A37" s="60" t="s">
        <v>156</v>
      </c>
      <c r="B37" s="61">
        <f>ZADOST!AD131</f>
        <v>0</v>
      </c>
    </row>
    <row r="38" spans="1:2" x14ac:dyDescent="0.25">
      <c r="A38" s="44" t="s">
        <v>157</v>
      </c>
      <c r="B38" s="62">
        <f>ZADOST!AA135</f>
        <v>0</v>
      </c>
    </row>
    <row r="39" spans="1:2" x14ac:dyDescent="0.25">
      <c r="A39" s="44" t="s">
        <v>158</v>
      </c>
      <c r="B39" s="62" t="s">
        <v>228</v>
      </c>
    </row>
    <row r="40" spans="1:2" x14ac:dyDescent="0.25">
      <c r="A40" s="44" t="s">
        <v>159</v>
      </c>
      <c r="B40" s="53">
        <f>ZADOST!AT163</f>
        <v>0</v>
      </c>
    </row>
    <row r="41" spans="1:2" x14ac:dyDescent="0.25">
      <c r="A41" s="44" t="s">
        <v>160</v>
      </c>
      <c r="B41" s="53">
        <f>ZADOST!AT158</f>
        <v>0</v>
      </c>
    </row>
    <row r="42" spans="1:2" x14ac:dyDescent="0.25">
      <c r="A42" s="47" t="s">
        <v>161</v>
      </c>
      <c r="B42" s="53"/>
    </row>
    <row r="43" spans="1:2" x14ac:dyDescent="0.25">
      <c r="A43" s="43" t="s">
        <v>162</v>
      </c>
      <c r="B43" s="53" t="str">
        <f>ZADOST!AH169</f>
        <v>vygeneruje se</v>
      </c>
    </row>
    <row r="44" spans="1:2" x14ac:dyDescent="0.25">
      <c r="A44" s="43" t="s">
        <v>163</v>
      </c>
      <c r="B44" s="57" t="str">
        <f>ZADOST!AT169</f>
        <v>vygeneruje se</v>
      </c>
    </row>
    <row r="45" spans="1:2" x14ac:dyDescent="0.25">
      <c r="A45" s="43" t="s">
        <v>164</v>
      </c>
      <c r="B45" s="53">
        <f>ZADOST!AH168</f>
        <v>0</v>
      </c>
    </row>
    <row r="46" spans="1:2" x14ac:dyDescent="0.25">
      <c r="A46" s="43" t="s">
        <v>165</v>
      </c>
      <c r="B46" s="57" t="str">
        <f>ZADOST!AT168</f>
        <v>vygeneruje se</v>
      </c>
    </row>
    <row r="47" spans="1:2" x14ac:dyDescent="0.25">
      <c r="A47" s="43" t="s">
        <v>166</v>
      </c>
      <c r="B47" s="53" t="str">
        <f>ZADOST!AH178</f>
        <v>vygeneruje se</v>
      </c>
    </row>
    <row r="48" spans="1:2" x14ac:dyDescent="0.25">
      <c r="A48" s="43" t="s">
        <v>167</v>
      </c>
      <c r="B48" s="57" t="str">
        <f>ZADOST!AT178</f>
        <v>vygeneruje se</v>
      </c>
    </row>
    <row r="49" spans="1:2" s="88" customFormat="1" x14ac:dyDescent="0.25">
      <c r="A49" s="44" t="s">
        <v>168</v>
      </c>
      <c r="B49" s="62">
        <f>ZADOST!AH179</f>
        <v>0</v>
      </c>
    </row>
    <row r="50" spans="1:2" s="88" customFormat="1" x14ac:dyDescent="0.25">
      <c r="A50" s="44" t="s">
        <v>169</v>
      </c>
      <c r="B50" s="134" t="str">
        <f>ZADOST!AT179</f>
        <v>vygeneruje se</v>
      </c>
    </row>
    <row r="51" spans="1:2" x14ac:dyDescent="0.25">
      <c r="A51" s="43" t="s">
        <v>170</v>
      </c>
      <c r="B51" s="53" t="str">
        <f>ZADOST!AH181</f>
        <v>vygeneruje se</v>
      </c>
    </row>
    <row r="52" spans="1:2" x14ac:dyDescent="0.25">
      <c r="A52" s="43" t="s">
        <v>171</v>
      </c>
      <c r="B52" s="57" t="str">
        <f>ZADOST!AT181</f>
        <v>vygeneruje se</v>
      </c>
    </row>
    <row r="53" spans="1:2" x14ac:dyDescent="0.25">
      <c r="A53" s="89" t="s">
        <v>270</v>
      </c>
      <c r="B53" s="92">
        <f>ZADOST!D173</f>
        <v>0</v>
      </c>
    </row>
    <row r="54" spans="1:2" x14ac:dyDescent="0.25">
      <c r="A54" s="89" t="s">
        <v>271</v>
      </c>
      <c r="B54" s="90">
        <f>ZADOST!AH172</f>
        <v>0</v>
      </c>
    </row>
    <row r="55" spans="1:2" x14ac:dyDescent="0.25">
      <c r="A55" s="89" t="s">
        <v>272</v>
      </c>
      <c r="B55" s="91" t="str">
        <f>ZADOST!AT172</f>
        <v>vygeneruje se</v>
      </c>
    </row>
    <row r="56" spans="1:2" x14ac:dyDescent="0.25">
      <c r="A56" s="89" t="s">
        <v>264</v>
      </c>
      <c r="B56" s="92">
        <f>ZADOST!D175</f>
        <v>0</v>
      </c>
    </row>
    <row r="57" spans="1:2" x14ac:dyDescent="0.25">
      <c r="A57" s="89" t="s">
        <v>265</v>
      </c>
      <c r="B57" s="90">
        <f>ZADOST!AH174</f>
        <v>0</v>
      </c>
    </row>
    <row r="58" spans="1:2" x14ac:dyDescent="0.25">
      <c r="A58" s="89" t="s">
        <v>266</v>
      </c>
      <c r="B58" s="91" t="str">
        <f>ZADOST!AT174</f>
        <v>vygeneruje se</v>
      </c>
    </row>
    <row r="59" spans="1:2" x14ac:dyDescent="0.25">
      <c r="A59" s="89" t="s">
        <v>267</v>
      </c>
      <c r="B59" s="92">
        <f>ZADOST!D177</f>
        <v>0</v>
      </c>
    </row>
    <row r="60" spans="1:2" x14ac:dyDescent="0.25">
      <c r="A60" s="89" t="s">
        <v>268</v>
      </c>
      <c r="B60" s="90">
        <f>ZADOST!AH176</f>
        <v>0</v>
      </c>
    </row>
    <row r="61" spans="1:2" x14ac:dyDescent="0.25">
      <c r="A61" s="89" t="s">
        <v>269</v>
      </c>
      <c r="B61" s="91" t="str">
        <f>ZADOST!AT176</f>
        <v>vygeneruje se</v>
      </c>
    </row>
    <row r="62" spans="1:2" x14ac:dyDescent="0.25">
      <c r="A62" s="66" t="s">
        <v>196</v>
      </c>
      <c r="B62" s="67" t="str">
        <f>ZADOST!C139</f>
        <v>projektová dokumentace stavby</v>
      </c>
    </row>
    <row r="63" spans="1:2" x14ac:dyDescent="0.25">
      <c r="A63" s="66" t="s">
        <v>197</v>
      </c>
      <c r="B63" s="67" t="str">
        <f>ZADOST!AD139</f>
        <v>ks</v>
      </c>
    </row>
    <row r="64" spans="1:2" x14ac:dyDescent="0.25">
      <c r="A64" s="66" t="s">
        <v>198</v>
      </c>
      <c r="B64" s="67">
        <f>ZADOST!AR139</f>
        <v>0</v>
      </c>
    </row>
    <row r="65" spans="1:2" x14ac:dyDescent="0.25">
      <c r="A65" s="86" t="s">
        <v>350</v>
      </c>
      <c r="B65" s="87">
        <f>ZADOST!AT158</f>
        <v>0</v>
      </c>
    </row>
    <row r="66" spans="1:2" x14ac:dyDescent="0.25">
      <c r="A66" s="48" t="s">
        <v>172</v>
      </c>
      <c r="B66" s="53" t="str">
        <f>ZADOST!AK239</f>
        <v>ANO</v>
      </c>
    </row>
    <row r="67" spans="1:2" x14ac:dyDescent="0.25">
      <c r="A67" s="46" t="s">
        <v>173</v>
      </c>
      <c r="B67" s="54" t="str">
        <f>ZADOST!V243</f>
        <v>vyberte ze seznamu</v>
      </c>
    </row>
    <row r="68" spans="1:2" x14ac:dyDescent="0.25">
      <c r="A68" s="49" t="s">
        <v>174</v>
      </c>
      <c r="B68" s="54" t="str">
        <f>ZADOST!V244</f>
        <v xml:space="preserve"> </v>
      </c>
    </row>
    <row r="69" spans="1:2" x14ac:dyDescent="0.25">
      <c r="A69" s="72" t="s">
        <v>252</v>
      </c>
      <c r="B69" s="73" t="str">
        <f>ZADOST!T51</f>
        <v>vygeneruje se</v>
      </c>
    </row>
    <row r="70" spans="1:2" x14ac:dyDescent="0.25">
      <c r="A70" s="74" t="s">
        <v>253</v>
      </c>
      <c r="B70" s="73" t="str">
        <f>B69</f>
        <v>vygeneruje se</v>
      </c>
    </row>
    <row r="71" spans="1:2" x14ac:dyDescent="0.25">
      <c r="A71" s="46" t="s">
        <v>229</v>
      </c>
      <c r="B71" s="54" t="str">
        <f>ZADOST!V245</f>
        <v>vyberte ze seznamu</v>
      </c>
    </row>
    <row r="72" spans="1:2" x14ac:dyDescent="0.25">
      <c r="A72" s="49" t="s">
        <v>230</v>
      </c>
      <c r="B72" s="54" t="str">
        <f>ZADOST!V246</f>
        <v xml:space="preserve"> </v>
      </c>
    </row>
    <row r="73" spans="1:2" x14ac:dyDescent="0.25">
      <c r="A73" s="72" t="s">
        <v>254</v>
      </c>
      <c r="B73" s="73" t="str">
        <f>ZADOST!T55</f>
        <v>vyberte</v>
      </c>
    </row>
    <row r="74" spans="1:2" x14ac:dyDescent="0.25">
      <c r="A74" s="74" t="s">
        <v>255</v>
      </c>
      <c r="B74" s="73" t="str">
        <f>B73</f>
        <v>vyberte</v>
      </c>
    </row>
    <row r="75" spans="1:2" x14ac:dyDescent="0.25">
      <c r="A75" s="46" t="s">
        <v>231</v>
      </c>
      <c r="B75" s="54" t="str">
        <f>ZADOST!V247</f>
        <v>mgr. tomáš jpoaisdfalskd, 123</v>
      </c>
    </row>
    <row r="76" spans="1:2" x14ac:dyDescent="0.25">
      <c r="A76" s="49" t="s">
        <v>232</v>
      </c>
      <c r="B76" s="54" t="str">
        <f>ZADOST!V248</f>
        <v xml:space="preserve"> </v>
      </c>
    </row>
    <row r="77" spans="1:2" x14ac:dyDescent="0.25">
      <c r="A77" s="72" t="s">
        <v>256</v>
      </c>
      <c r="B77" s="73" t="str">
        <f>ZADOST!T59</f>
        <v>vyberte</v>
      </c>
    </row>
    <row r="78" spans="1:2" x14ac:dyDescent="0.25">
      <c r="A78" s="74" t="s">
        <v>257</v>
      </c>
      <c r="B78" s="73" t="str">
        <f>B77</f>
        <v>vyberte</v>
      </c>
    </row>
    <row r="79" spans="1:2" x14ac:dyDescent="0.25">
      <c r="A79" s="43" t="s">
        <v>175</v>
      </c>
      <c r="B79" s="53"/>
    </row>
    <row r="80" spans="1:2" x14ac:dyDescent="0.25">
      <c r="A80" s="43" t="s">
        <v>176</v>
      </c>
      <c r="B80" s="53"/>
    </row>
    <row r="81" spans="1:2" x14ac:dyDescent="0.25">
      <c r="A81" s="43" t="s">
        <v>177</v>
      </c>
      <c r="B81" s="53"/>
    </row>
    <row r="82" spans="1:2" x14ac:dyDescent="0.25">
      <c r="A82" s="43" t="s">
        <v>178</v>
      </c>
      <c r="B82" s="53"/>
    </row>
    <row r="83" spans="1:2" x14ac:dyDescent="0.25">
      <c r="A83" s="43" t="s">
        <v>179</v>
      </c>
      <c r="B83" s="53"/>
    </row>
    <row r="84" spans="1:2" x14ac:dyDescent="0.25">
      <c r="A84" s="43" t="s">
        <v>180</v>
      </c>
      <c r="B84" s="53"/>
    </row>
    <row r="85" spans="1:2" x14ac:dyDescent="0.25">
      <c r="A85" s="43" t="s">
        <v>181</v>
      </c>
      <c r="B85" s="53"/>
    </row>
    <row r="86" spans="1:2" x14ac:dyDescent="0.25">
      <c r="A86" s="43" t="s">
        <v>182</v>
      </c>
      <c r="B86" s="53"/>
    </row>
    <row r="87" spans="1:2" x14ac:dyDescent="0.25">
      <c r="A87" s="43" t="s">
        <v>183</v>
      </c>
      <c r="B87" s="53"/>
    </row>
    <row r="88" spans="1:2" x14ac:dyDescent="0.25">
      <c r="A88" s="43" t="s">
        <v>184</v>
      </c>
      <c r="B88" s="53"/>
    </row>
    <row r="89" spans="1:2" x14ac:dyDescent="0.25">
      <c r="A89" s="43" t="s">
        <v>185</v>
      </c>
      <c r="B89" s="53"/>
    </row>
    <row r="90" spans="1:2" x14ac:dyDescent="0.25">
      <c r="A90" s="43" t="s">
        <v>186</v>
      </c>
      <c r="B90" s="53"/>
    </row>
    <row r="91" spans="1:2" x14ac:dyDescent="0.25">
      <c r="A91" s="43" t="s">
        <v>187</v>
      </c>
      <c r="B91" s="53"/>
    </row>
    <row r="92" spans="1:2" x14ac:dyDescent="0.25">
      <c r="A92" s="43" t="s">
        <v>188</v>
      </c>
      <c r="B92" s="53"/>
    </row>
    <row r="93" spans="1:2" x14ac:dyDescent="0.25">
      <c r="A93" s="43" t="s">
        <v>189</v>
      </c>
      <c r="B93" s="53"/>
    </row>
    <row r="94" spans="1:2" x14ac:dyDescent="0.25">
      <c r="A94" s="43" t="s">
        <v>190</v>
      </c>
      <c r="B94" s="53"/>
    </row>
    <row r="95" spans="1:2" x14ac:dyDescent="0.25">
      <c r="A95" s="43" t="s">
        <v>191</v>
      </c>
      <c r="B95" s="53"/>
    </row>
    <row r="96" spans="1:2" x14ac:dyDescent="0.25">
      <c r="A96" s="44" t="s">
        <v>192</v>
      </c>
      <c r="B96" s="62" t="s">
        <v>233</v>
      </c>
    </row>
    <row r="97" spans="1:2" x14ac:dyDescent="0.25">
      <c r="A97" s="44" t="s">
        <v>193</v>
      </c>
      <c r="B97" s="62" t="s">
        <v>234</v>
      </c>
    </row>
    <row r="98" spans="1:2" x14ac:dyDescent="0.25">
      <c r="A98" s="44" t="s">
        <v>194</v>
      </c>
      <c r="B98" s="62" t="s">
        <v>236</v>
      </c>
    </row>
    <row r="99" spans="1:2" x14ac:dyDescent="0.25">
      <c r="A99" s="44" t="s">
        <v>195</v>
      </c>
      <c r="B99" s="62" t="s">
        <v>235</v>
      </c>
    </row>
    <row r="100" spans="1:2" x14ac:dyDescent="0.25">
      <c r="A100" s="44" t="s">
        <v>242</v>
      </c>
      <c r="B100" s="61">
        <f>ZADOST!AJ42</f>
        <v>0</v>
      </c>
    </row>
    <row r="101" spans="1:2" x14ac:dyDescent="0.25">
      <c r="A101" s="44" t="s">
        <v>243</v>
      </c>
      <c r="B101" s="61">
        <f>ZADOST!AJ43</f>
        <v>0</v>
      </c>
    </row>
    <row r="102" spans="1:2" x14ac:dyDescent="0.25">
      <c r="A102" s="44" t="s">
        <v>244</v>
      </c>
      <c r="B102" s="61">
        <f>ZADOST!H43</f>
        <v>0</v>
      </c>
    </row>
  </sheetData>
  <protectedRanges>
    <protectedRange sqref="A65" name="STR3_3"/>
  </protectedRanges>
  <conditionalFormatting sqref="A71:A72">
    <cfRule type="duplicateValues" dxfId="11" priority="3"/>
  </conditionalFormatting>
  <conditionalFormatting sqref="A75:A76">
    <cfRule type="duplicateValues" dxfId="10" priority="18"/>
  </conditionalFormatting>
  <conditionalFormatting sqref="A79:A99 A2:A4">
    <cfRule type="duplicateValues" dxfId="9" priority="19"/>
  </conditionalFormatting>
  <conditionalFormatting sqref="A66:A68 A1 A5:A64">
    <cfRule type="duplicateValues" dxfId="8" priority="20"/>
  </conditionalFormatting>
  <conditionalFormatting sqref="A100:A102">
    <cfRule type="duplicateValues" dxfId="7" priority="1"/>
  </conditionalFormatting>
  <dataValidations count="1">
    <dataValidation type="textLength" operator="lessThanOrEqual" allowBlank="1" showInputMessage="1" showErrorMessage="1" sqref="A65">
      <formula1>120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"/>
  <sheetViews>
    <sheetView workbookViewId="0">
      <selection sqref="A1:XFD1048576"/>
    </sheetView>
  </sheetViews>
  <sheetFormatPr defaultRowHeight="15" x14ac:dyDescent="0.25"/>
  <cols>
    <col min="19" max="19" width="17.42578125" customWidth="1"/>
  </cols>
  <sheetData>
    <row r="1" spans="1:108" ht="21.75" customHeight="1" x14ac:dyDescent="0.25">
      <c r="A1" s="43" t="s">
        <v>120</v>
      </c>
      <c r="B1" s="43" t="s">
        <v>121</v>
      </c>
      <c r="C1" s="43" t="s">
        <v>122</v>
      </c>
      <c r="D1" s="43" t="s">
        <v>123</v>
      </c>
      <c r="E1" s="43" t="s">
        <v>124</v>
      </c>
      <c r="F1" s="44" t="s">
        <v>125</v>
      </c>
      <c r="G1" s="43" t="s">
        <v>126</v>
      </c>
      <c r="H1" s="45" t="s">
        <v>127</v>
      </c>
      <c r="I1" s="43" t="s">
        <v>128</v>
      </c>
      <c r="J1" s="45" t="s">
        <v>129</v>
      </c>
      <c r="K1" s="43" t="s">
        <v>130</v>
      </c>
      <c r="L1" s="43" t="s">
        <v>131</v>
      </c>
      <c r="M1" s="43" t="s">
        <v>132</v>
      </c>
      <c r="N1" s="45" t="s">
        <v>133</v>
      </c>
      <c r="O1" s="43" t="s">
        <v>134</v>
      </c>
      <c r="P1" s="43" t="s">
        <v>135</v>
      </c>
      <c r="Q1" s="43" t="s">
        <v>136</v>
      </c>
      <c r="R1" s="43" t="s">
        <v>137</v>
      </c>
      <c r="S1" s="43" t="s">
        <v>138</v>
      </c>
      <c r="T1" s="43" t="s">
        <v>139</v>
      </c>
      <c r="U1" s="43" t="s">
        <v>140</v>
      </c>
      <c r="V1" s="43" t="s">
        <v>141</v>
      </c>
      <c r="W1" s="43" t="s">
        <v>142</v>
      </c>
      <c r="X1" s="43" t="s">
        <v>143</v>
      </c>
      <c r="Y1" s="43" t="s">
        <v>144</v>
      </c>
      <c r="Z1" s="43" t="s">
        <v>145</v>
      </c>
      <c r="AA1" s="43" t="s">
        <v>146</v>
      </c>
      <c r="AB1" s="44" t="s">
        <v>147</v>
      </c>
      <c r="AC1" s="43" t="s">
        <v>148</v>
      </c>
      <c r="AD1" s="43" t="s">
        <v>149</v>
      </c>
      <c r="AE1" s="44" t="s">
        <v>150</v>
      </c>
      <c r="AF1" s="44" t="s">
        <v>151</v>
      </c>
      <c r="AG1" s="44" t="s">
        <v>152</v>
      </c>
      <c r="AH1" s="44" t="s">
        <v>153</v>
      </c>
      <c r="AI1" s="60" t="s">
        <v>154</v>
      </c>
      <c r="AJ1" s="64" t="s">
        <v>155</v>
      </c>
      <c r="AK1" s="60" t="s">
        <v>156</v>
      </c>
      <c r="AL1" s="44" t="s">
        <v>157</v>
      </c>
      <c r="AM1" s="44" t="s">
        <v>158</v>
      </c>
      <c r="AN1" s="44" t="s">
        <v>159</v>
      </c>
      <c r="AO1" s="44" t="s">
        <v>160</v>
      </c>
      <c r="AP1" s="47" t="s">
        <v>161</v>
      </c>
      <c r="AQ1" s="43" t="s">
        <v>162</v>
      </c>
      <c r="AR1" s="43" t="s">
        <v>163</v>
      </c>
      <c r="AS1" s="43" t="s">
        <v>164</v>
      </c>
      <c r="AT1" s="43" t="s">
        <v>165</v>
      </c>
      <c r="AU1" s="43" t="s">
        <v>166</v>
      </c>
      <c r="AV1" s="43" t="s">
        <v>167</v>
      </c>
      <c r="AW1" s="44" t="s">
        <v>168</v>
      </c>
      <c r="AX1" s="44" t="s">
        <v>169</v>
      </c>
      <c r="AY1" s="43" t="s">
        <v>170</v>
      </c>
      <c r="AZ1" s="43" t="s">
        <v>171</v>
      </c>
      <c r="BA1" s="89" t="s">
        <v>270</v>
      </c>
      <c r="BB1" s="89" t="s">
        <v>271</v>
      </c>
      <c r="BC1" s="89" t="s">
        <v>272</v>
      </c>
      <c r="BD1" s="89" t="s">
        <v>264</v>
      </c>
      <c r="BE1" s="89" t="s">
        <v>265</v>
      </c>
      <c r="BF1" s="89" t="s">
        <v>266</v>
      </c>
      <c r="BG1" s="89" t="s">
        <v>267</v>
      </c>
      <c r="BH1" s="89" t="s">
        <v>268</v>
      </c>
      <c r="BI1" s="89" t="s">
        <v>269</v>
      </c>
      <c r="BJ1" s="66" t="s">
        <v>196</v>
      </c>
      <c r="BK1" s="66" t="s">
        <v>197</v>
      </c>
      <c r="BL1" s="66" t="s">
        <v>198</v>
      </c>
      <c r="BM1" s="86" t="s">
        <v>350</v>
      </c>
      <c r="BN1" s="48" t="s">
        <v>172</v>
      </c>
      <c r="BO1" s="46" t="s">
        <v>173</v>
      </c>
      <c r="BP1" s="49" t="s">
        <v>174</v>
      </c>
      <c r="BQ1" s="72" t="s">
        <v>252</v>
      </c>
      <c r="BR1" s="74" t="s">
        <v>253</v>
      </c>
      <c r="BS1" s="46" t="s">
        <v>229</v>
      </c>
      <c r="BT1" s="49" t="s">
        <v>230</v>
      </c>
      <c r="BU1" s="72" t="s">
        <v>254</v>
      </c>
      <c r="BV1" s="74" t="s">
        <v>255</v>
      </c>
      <c r="BW1" s="46" t="s">
        <v>231</v>
      </c>
      <c r="BX1" s="49" t="s">
        <v>232</v>
      </c>
      <c r="BY1" s="72" t="s">
        <v>256</v>
      </c>
      <c r="BZ1" s="74" t="s">
        <v>257</v>
      </c>
      <c r="CA1" s="43" t="s">
        <v>175</v>
      </c>
      <c r="CB1" s="43" t="s">
        <v>176</v>
      </c>
      <c r="CC1" s="43" t="s">
        <v>177</v>
      </c>
      <c r="CD1" s="43" t="s">
        <v>178</v>
      </c>
      <c r="CE1" s="43" t="s">
        <v>179</v>
      </c>
      <c r="CF1" s="43" t="s">
        <v>180</v>
      </c>
      <c r="CG1" s="43" t="s">
        <v>181</v>
      </c>
      <c r="CH1" s="43" t="s">
        <v>182</v>
      </c>
      <c r="CI1" s="43" t="s">
        <v>183</v>
      </c>
      <c r="CJ1" s="43" t="s">
        <v>184</v>
      </c>
      <c r="CK1" s="43" t="s">
        <v>185</v>
      </c>
      <c r="CL1" s="43" t="s">
        <v>186</v>
      </c>
      <c r="CM1" s="43" t="s">
        <v>187</v>
      </c>
      <c r="CN1" s="43" t="s">
        <v>188</v>
      </c>
      <c r="CO1" s="43" t="s">
        <v>189</v>
      </c>
      <c r="CP1" s="43" t="s">
        <v>190</v>
      </c>
      <c r="CQ1" s="43" t="s">
        <v>191</v>
      </c>
      <c r="CR1" s="44" t="s">
        <v>192</v>
      </c>
      <c r="CS1" s="44" t="s">
        <v>193</v>
      </c>
      <c r="CT1" s="44" t="s">
        <v>194</v>
      </c>
      <c r="CU1" s="44" t="s">
        <v>195</v>
      </c>
      <c r="CV1" s="44" t="s">
        <v>242</v>
      </c>
      <c r="CW1" s="44" t="s">
        <v>243</v>
      </c>
      <c r="CX1" s="44" t="s">
        <v>244</v>
      </c>
      <c r="CY1" s="44" t="s">
        <v>193</v>
      </c>
      <c r="CZ1" s="44" t="s">
        <v>194</v>
      </c>
      <c r="DA1" s="44" t="s">
        <v>195</v>
      </c>
      <c r="DB1" s="44" t="s">
        <v>242</v>
      </c>
      <c r="DC1" s="44" t="s">
        <v>243</v>
      </c>
      <c r="DD1" s="44" t="s">
        <v>244</v>
      </c>
    </row>
    <row r="2" spans="1:108" ht="264" customHeight="1" x14ac:dyDescent="0.25">
      <c r="A2" s="53"/>
      <c r="B2" s="62" t="s">
        <v>227</v>
      </c>
      <c r="C2" s="53" t="s">
        <v>240</v>
      </c>
      <c r="D2" s="53">
        <v>2018</v>
      </c>
      <c r="E2" s="53"/>
      <c r="F2" s="68" t="str">
        <f>ZADOST!C19</f>
        <v>Podpora zpracování projektových dokumentací</v>
      </c>
      <c r="G2" s="56" t="str">
        <f>ZADOST!AU24</f>
        <v>vygeneruje se</v>
      </c>
      <c r="H2" s="55">
        <f>ZADOST!C27</f>
        <v>0</v>
      </c>
      <c r="I2" s="55">
        <f>ZADOST!W35</f>
        <v>0</v>
      </c>
      <c r="J2" s="55">
        <f>ZADOST!W36</f>
        <v>0</v>
      </c>
      <c r="K2" s="53" t="str">
        <f>ZADOST!W34</f>
        <v>vygeneruje se</v>
      </c>
      <c r="L2" s="55" t="str">
        <f>ZADOST!W31</f>
        <v>PRÁVNICKÁ OSOBA</v>
      </c>
      <c r="M2" s="55" t="str">
        <f>ZADOST!W32</f>
        <v>Obec nebo městská část hlavního městaPrahy</v>
      </c>
      <c r="N2" s="55" t="str">
        <f>ZADOST!W33</f>
        <v>13.5.1975</v>
      </c>
      <c r="O2" s="65" t="e">
        <f>CONCATENATE(ZADOST!#REF!,", oddíl: ",ZADOST!#REF!,", vložka: ",ZADOST!#REF!)</f>
        <v>#REF!</v>
      </c>
      <c r="P2" s="53" t="str">
        <f>CONCATENATE(ZADOST!H40," ",ZADOST!AJ40,", ",ZADOST!H42," ",ZADOST!AJ42)</f>
        <v xml:space="preserve"> ,  </v>
      </c>
      <c r="Q2" s="53" t="str">
        <f>CONCATENATE(ZADOST!H45," ",ZADOST!AJ45,", ",ZADOST!H46," ",ZADOST!AJ46)</f>
        <v xml:space="preserve"> ,  </v>
      </c>
      <c r="R2" s="55">
        <f>ZADOST!T61</f>
        <v>0</v>
      </c>
      <c r="S2" s="53">
        <f>ZADOST!T62</f>
        <v>0</v>
      </c>
      <c r="T2" s="55">
        <f>ZADOST!T63</f>
        <v>0</v>
      </c>
      <c r="U2" s="55">
        <f>ZADOST!T104</f>
        <v>0</v>
      </c>
      <c r="V2" s="55">
        <f>ZADOST!T105</f>
        <v>0</v>
      </c>
      <c r="W2" s="53">
        <f>ZADOST!AL107</f>
        <v>0</v>
      </c>
      <c r="X2" s="53">
        <f>ZADOST!AL108</f>
        <v>0</v>
      </c>
      <c r="Y2" s="53">
        <f>ZADOST!AL109</f>
        <v>0</v>
      </c>
      <c r="Z2" s="55">
        <f>ZADOST!T112</f>
        <v>0</v>
      </c>
      <c r="AA2" s="55">
        <f>ZADOST!T113</f>
        <v>0</v>
      </c>
      <c r="AB2" s="62" t="str">
        <f>ZADOST!BG115</f>
        <v>Horní dědina 530, 769 01 Zlín</v>
      </c>
      <c r="AC2" s="55">
        <f>ZADOST!T117</f>
        <v>0</v>
      </c>
      <c r="AD2" s="55">
        <f>ZADOST!T118</f>
        <v>0</v>
      </c>
      <c r="AE2" s="55" t="str">
        <f>ZADOST!AD123</f>
        <v>1.1.2023</v>
      </c>
      <c r="AF2" s="55" t="str">
        <f>ZADOST!AD124</f>
        <v>29.11.2024</v>
      </c>
      <c r="AG2" s="59">
        <f>ZADOST!AD126</f>
        <v>0</v>
      </c>
      <c r="AH2" s="59">
        <f>ZADOST!AD127</f>
        <v>0</v>
      </c>
      <c r="AI2" s="61" t="str">
        <f>ZADOST!AD129</f>
        <v>Kroměříž</v>
      </c>
      <c r="AJ2" s="63"/>
      <c r="AK2" s="61">
        <f>ZADOST!AD131</f>
        <v>0</v>
      </c>
      <c r="AL2" s="62">
        <f>ZADOST!AA135</f>
        <v>0</v>
      </c>
      <c r="AM2" s="62" t="s">
        <v>228</v>
      </c>
      <c r="AN2" s="53">
        <f>ZADOST!AT163</f>
        <v>0</v>
      </c>
      <c r="AO2" s="53">
        <f>ZADOST!AT158</f>
        <v>0</v>
      </c>
      <c r="AP2" s="53"/>
      <c r="AQ2" s="53" t="str">
        <f>ZADOST!AH169</f>
        <v>vygeneruje se</v>
      </c>
      <c r="AR2" s="57" t="str">
        <f>ZADOST!AT169</f>
        <v>vygeneruje se</v>
      </c>
      <c r="AS2" s="53">
        <f>ZADOST!AH168</f>
        <v>0</v>
      </c>
      <c r="AT2" s="57" t="str">
        <f>ZADOST!AT168</f>
        <v>vygeneruje se</v>
      </c>
      <c r="AU2" s="53" t="str">
        <f>ZADOST!AH178</f>
        <v>vygeneruje se</v>
      </c>
      <c r="AV2" s="57" t="str">
        <f>ZADOST!AT178</f>
        <v>vygeneruje se</v>
      </c>
      <c r="AW2" s="62">
        <f>ZADOST!AH179</f>
        <v>0</v>
      </c>
      <c r="AX2" s="134" t="str">
        <f>ZADOST!AT179</f>
        <v>vygeneruje se</v>
      </c>
      <c r="AY2" s="53" t="str">
        <f>ZADOST!AH181</f>
        <v>vygeneruje se</v>
      </c>
      <c r="AZ2" s="57" t="str">
        <f>ZADOST!AT181</f>
        <v>vygeneruje se</v>
      </c>
      <c r="BA2" s="92">
        <f>ZADOST!D173</f>
        <v>0</v>
      </c>
      <c r="BB2" s="90">
        <f>ZADOST!AH172</f>
        <v>0</v>
      </c>
      <c r="BC2" s="91" t="str">
        <f>ZADOST!AT172</f>
        <v>vygeneruje se</v>
      </c>
      <c r="BD2" s="92">
        <f>ZADOST!D175</f>
        <v>0</v>
      </c>
      <c r="BE2" s="90">
        <f>ZADOST!AH174</f>
        <v>0</v>
      </c>
      <c r="BF2" s="91" t="str">
        <f>ZADOST!AT174</f>
        <v>vygeneruje se</v>
      </c>
      <c r="BG2" s="92">
        <f>ZADOST!D177</f>
        <v>0</v>
      </c>
      <c r="BH2" s="90">
        <f>ZADOST!AH176</f>
        <v>0</v>
      </c>
      <c r="BI2" s="91" t="str">
        <f>ZADOST!AT176</f>
        <v>vygeneruje se</v>
      </c>
      <c r="BJ2" s="67" t="str">
        <f>ZADOST!C139</f>
        <v>projektová dokumentace stavby</v>
      </c>
      <c r="BK2" s="67" t="str">
        <f>ZADOST!AD139</f>
        <v>ks</v>
      </c>
      <c r="BL2" s="67">
        <f>ZADOST!AR139</f>
        <v>0</v>
      </c>
      <c r="BM2" s="87">
        <f>ZADOST!AT158</f>
        <v>0</v>
      </c>
      <c r="BN2" s="53" t="str">
        <f>ZADOST!AK239</f>
        <v>ANO</v>
      </c>
      <c r="BO2" s="54" t="str">
        <f>ZADOST!V243</f>
        <v>vyberte ze seznamu</v>
      </c>
      <c r="BP2" s="54" t="str">
        <f>ZADOST!V244</f>
        <v xml:space="preserve"> </v>
      </c>
      <c r="BQ2" s="73" t="str">
        <f>ZADOST!T51</f>
        <v>vygeneruje se</v>
      </c>
      <c r="BR2" s="73">
        <f>B69</f>
        <v>0</v>
      </c>
      <c r="BS2" s="54" t="str">
        <f>ZADOST!V245</f>
        <v>vyberte ze seznamu</v>
      </c>
      <c r="BT2" s="54" t="str">
        <f>ZADOST!V246</f>
        <v xml:space="preserve"> </v>
      </c>
      <c r="BU2" s="73" t="str">
        <f>ZADOST!T55</f>
        <v>vyberte</v>
      </c>
      <c r="BV2" s="73">
        <f>B73</f>
        <v>0</v>
      </c>
      <c r="BW2" s="54" t="str">
        <f>ZADOST!V247</f>
        <v>mgr. tomáš jpoaisdfalskd, 123</v>
      </c>
      <c r="BX2" s="54" t="str">
        <f>ZADOST!V248</f>
        <v xml:space="preserve"> </v>
      </c>
      <c r="BY2" s="73" t="str">
        <f>ZADOST!T59</f>
        <v>vyberte</v>
      </c>
      <c r="BZ2" s="73">
        <f>B77</f>
        <v>0</v>
      </c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62" t="s">
        <v>233</v>
      </c>
      <c r="CS2" s="62" t="s">
        <v>234</v>
      </c>
      <c r="CT2" s="62" t="s">
        <v>236</v>
      </c>
      <c r="CU2" s="62" t="s">
        <v>235</v>
      </c>
      <c r="CV2" s="61">
        <f>ZADOST!AJ42</f>
        <v>0</v>
      </c>
      <c r="CW2" s="61">
        <f>ZADOST!AJ43</f>
        <v>0</v>
      </c>
      <c r="CX2" s="61">
        <f>ZADOST!H43</f>
        <v>0</v>
      </c>
      <c r="CY2" s="62" t="s">
        <v>234</v>
      </c>
      <c r="CZ2" s="62" t="s">
        <v>236</v>
      </c>
      <c r="DA2" s="62" t="s">
        <v>235</v>
      </c>
      <c r="DB2" s="61">
        <f>ZADOST!AJ42</f>
        <v>0</v>
      </c>
      <c r="DC2" s="61">
        <f>ZADOST!AJ43</f>
        <v>0</v>
      </c>
      <c r="DD2" s="61">
        <f>ZADOST!H43</f>
        <v>0</v>
      </c>
    </row>
  </sheetData>
  <protectedRanges>
    <protectedRange sqref="BM1" name="STR3_3_1"/>
  </protectedRanges>
  <conditionalFormatting sqref="CY1:DA1">
    <cfRule type="duplicateValues" dxfId="6" priority="9"/>
  </conditionalFormatting>
  <conditionalFormatting sqref="DB1:DD1">
    <cfRule type="duplicateValues" dxfId="5" priority="6"/>
  </conditionalFormatting>
  <conditionalFormatting sqref="BS1:BT1">
    <cfRule type="duplicateValues" dxfId="4" priority="2"/>
  </conditionalFormatting>
  <conditionalFormatting sqref="BW1:BX1">
    <cfRule type="duplicateValues" dxfId="3" priority="3"/>
  </conditionalFormatting>
  <conditionalFormatting sqref="CA1:CU1 B1:D1">
    <cfRule type="duplicateValues" dxfId="2" priority="4"/>
  </conditionalFormatting>
  <conditionalFormatting sqref="BN1:BP1 A1 E1:BL1">
    <cfRule type="duplicateValues" dxfId="1" priority="5"/>
  </conditionalFormatting>
  <conditionalFormatting sqref="CV1:CX1">
    <cfRule type="duplicateValues" dxfId="0" priority="1"/>
  </conditionalFormatting>
  <dataValidations count="1">
    <dataValidation type="textLength" operator="lessThanOrEqual" allowBlank="1" showInputMessage="1" showErrorMessage="1" sqref="BM1">
      <formula1>120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ZADOST</vt:lpstr>
      <vt:lpstr>ČESTNÉ PROHLÁŠENÍ De minimis</vt:lpstr>
      <vt:lpstr>IČO</vt:lpstr>
      <vt:lpstr>projekt</vt:lpstr>
      <vt:lpstr>sumar</vt:lpstr>
      <vt:lpstr>'ČESTNÉ PROHLÁŠENÍ De minimis'!Oblast_tisku</vt:lpstr>
      <vt:lpstr>ZADOST!Oblast_tisku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Marek Tomáš</cp:lastModifiedBy>
  <cp:lastPrinted>2023-03-07T15:22:07Z</cp:lastPrinted>
  <dcterms:created xsi:type="dcterms:W3CDTF">2006-09-16T00:00:00Z</dcterms:created>
  <dcterms:modified xsi:type="dcterms:W3CDTF">2023-05-10T07:24:30Z</dcterms:modified>
</cp:coreProperties>
</file>