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dd_planovani_rozvoje_SSL\FINANCOVÁNÍ\2024\Rozpočet a vyúčtování\"/>
    </mc:Choice>
  </mc:AlternateContent>
  <xr:revisionPtr revIDLastSave="0" documentId="13_ncr:1_{B47EA562-68D8-4AE9-AE81-ADC6F16A2C8E}" xr6:coauthVersionLast="47" xr6:coauthVersionMax="47" xr10:uidLastSave="{00000000-0000-0000-0000-000000000000}"/>
  <bookViews>
    <workbookView xWindow="-120" yWindow="-120" windowWidth="29040" windowHeight="15720" xr2:uid="{616D7C49-CF51-43CE-8483-4732C9B1C8F6}"/>
  </bookViews>
  <sheets>
    <sheet name="Souhrnná finanční podpora 2024" sheetId="1" r:id="rId1"/>
  </sheets>
  <externalReferences>
    <externalReference r:id="rId2"/>
    <externalReference r:id="rId3"/>
  </externalReferences>
  <definedNames>
    <definedName name="_xlnm._FilterDatabase" localSheetId="0" hidden="1">'Souhrnná finanční podpora 2024'!$A$4:$R$367</definedName>
    <definedName name="červenec2017">[1]Seznam!$F$2:$F$18</definedName>
    <definedName name="Hodnotitel">[2]Seznam!$E$2:$E$7</definedName>
    <definedName name="ORP">[2]Seznam!$D$2:$D$17</definedName>
    <definedName name="pocet_sluzeb">#REF!</definedName>
    <definedName name="pocet_sluzeb_2">#REF!</definedName>
    <definedName name="pocet_sluzeb_3">#REF!</definedName>
    <definedName name="Priorita">[2]Seznam!$F$2:$F$18</definedName>
    <definedName name="PřevažujícíCílováSkupina">[2]Seznam!$A$2:$A$6</definedName>
    <definedName name="Stanovisko">[2]Seznam!$C$2:$C$3</definedName>
    <definedName name="TypRZ">[2]Seznam!$B$2:$B$12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9" i="1"/>
  <c r="R180" i="1"/>
  <c r="R181" i="1"/>
  <c r="R182" i="1"/>
  <c r="R183" i="1"/>
  <c r="R185" i="1"/>
  <c r="R186" i="1"/>
  <c r="R188" i="1"/>
  <c r="R191" i="1"/>
  <c r="R192" i="1"/>
  <c r="R194" i="1"/>
  <c r="R195" i="1"/>
  <c r="R196" i="1"/>
  <c r="R197" i="1"/>
  <c r="R198" i="1"/>
  <c r="R199" i="1"/>
  <c r="R200" i="1"/>
  <c r="R201" i="1"/>
  <c r="R202" i="1"/>
  <c r="R203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5" i="1"/>
  <c r="R262" i="1"/>
  <c r="R263" i="1"/>
  <c r="R264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3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O85" i="1"/>
  <c r="R85" i="1" s="1"/>
  <c r="O341" i="1"/>
  <c r="R341" i="1" s="1"/>
  <c r="O339" i="1"/>
  <c r="R339" i="1" s="1"/>
  <c r="O338" i="1"/>
  <c r="R338" i="1" s="1"/>
  <c r="O337" i="1"/>
  <c r="R337" i="1" s="1"/>
  <c r="O336" i="1"/>
  <c r="R336" i="1" s="1"/>
  <c r="O335" i="1"/>
  <c r="R335" i="1" s="1"/>
  <c r="O332" i="1"/>
  <c r="R332" i="1" s="1"/>
  <c r="O254" i="1"/>
  <c r="R254" i="1" s="1"/>
  <c r="P184" i="1"/>
  <c r="R184" i="1" s="1"/>
  <c r="P193" i="1"/>
  <c r="R193" i="1" s="1"/>
  <c r="O190" i="1"/>
  <c r="R190" i="1" s="1"/>
  <c r="P178" i="1"/>
  <c r="R178" i="1" s="1"/>
  <c r="O177" i="1"/>
  <c r="R177" i="1" s="1"/>
  <c r="O187" i="1"/>
  <c r="R187" i="1" s="1"/>
  <c r="O189" i="1"/>
  <c r="R189" i="1" s="1"/>
  <c r="P204" i="1"/>
  <c r="R204" i="1" s="1"/>
  <c r="N111" i="1"/>
  <c r="R111" i="1" s="1"/>
  <c r="N8" i="1"/>
  <c r="R8" i="1" s="1"/>
  <c r="N9" i="1"/>
  <c r="R9" i="1" s="1"/>
  <c r="O342" i="1"/>
  <c r="N342" i="1"/>
  <c r="O340" i="1"/>
  <c r="N340" i="1"/>
  <c r="O334" i="1"/>
  <c r="N334" i="1"/>
  <c r="O331" i="1"/>
  <c r="N331" i="1"/>
  <c r="R331" i="1" s="1"/>
  <c r="P257" i="1"/>
  <c r="R257" i="1" s="1"/>
  <c r="N256" i="1"/>
  <c r="R256" i="1" s="1"/>
  <c r="N265" i="1"/>
  <c r="R265" i="1" s="1"/>
  <c r="Q281" i="1"/>
  <c r="R281" i="1" s="1"/>
  <c r="Q280" i="1"/>
  <c r="R280" i="1" s="1"/>
  <c r="Q279" i="1"/>
  <c r="R279" i="1" s="1"/>
  <c r="R342" i="1" l="1"/>
  <c r="R334" i="1"/>
  <c r="R340" i="1"/>
  <c r="O261" i="1"/>
  <c r="N261" i="1"/>
  <c r="N260" i="1"/>
  <c r="Q260" i="1"/>
  <c r="O260" i="1"/>
  <c r="O259" i="1"/>
  <c r="Q259" i="1"/>
  <c r="O258" i="1"/>
  <c r="Q258" i="1"/>
  <c r="Q28" i="1"/>
  <c r="R28" i="1" s="1"/>
  <c r="Q27" i="1"/>
  <c r="R27" i="1" s="1"/>
  <c r="R259" i="1" l="1"/>
  <c r="R258" i="1"/>
  <c r="R261" i="1"/>
  <c r="R260" i="1"/>
  <c r="Q26" i="1"/>
  <c r="R26" i="1" s="1"/>
  <c r="R6" i="1" l="1"/>
  <c r="P367" i="1" l="1"/>
  <c r="N367" i="1"/>
  <c r="Q367" i="1" l="1"/>
  <c r="O367" i="1"/>
  <c r="R367" i="1" l="1"/>
</calcChain>
</file>

<file path=xl/sharedStrings.xml><?xml version="1.0" encoding="utf-8"?>
<sst xmlns="http://schemas.openxmlformats.org/spreadsheetml/2006/main" count="3847" uniqueCount="625">
  <si>
    <t>Poř. číslo</t>
  </si>
  <si>
    <t>Právní forma</t>
  </si>
  <si>
    <t>Název poskytovatele 
sociální služby</t>
  </si>
  <si>
    <t>Sídlo</t>
  </si>
  <si>
    <t>IČO</t>
  </si>
  <si>
    <t>Druh 
sociální služby</t>
  </si>
  <si>
    <t>Identifikátor 
sociální služby</t>
  </si>
  <si>
    <t>Název 
sociální služby</t>
  </si>
  <si>
    <t>Území 
(SO ORP/Zlínský kraj)</t>
  </si>
  <si>
    <t>Jednotka 
(Název)</t>
  </si>
  <si>
    <t>Program 
Zajištění dostupnosti</t>
  </si>
  <si>
    <t>Program pro sociální služby A</t>
  </si>
  <si>
    <t>Program pro sociální služby B</t>
  </si>
  <si>
    <t>CELKEM</t>
  </si>
  <si>
    <t>ÚSTAV</t>
  </si>
  <si>
    <t>Domovy se zvláštním režimem</t>
  </si>
  <si>
    <t>Pobytová</t>
  </si>
  <si>
    <t>Senioři</t>
  </si>
  <si>
    <t>Zlín</t>
  </si>
  <si>
    <t>Lůžko</t>
  </si>
  <si>
    <t>SRO</t>
  </si>
  <si>
    <t>ABAPO, s.r.o.</t>
  </si>
  <si>
    <t>Divadelní 3242, 760 01 Zlín 1</t>
  </si>
  <si>
    <t>02672910</t>
  </si>
  <si>
    <t>Osobní asistence</t>
  </si>
  <si>
    <t>ABAPO osobní asistence</t>
  </si>
  <si>
    <t>Terénní</t>
  </si>
  <si>
    <t>Vizovice, Zlín</t>
  </si>
  <si>
    <t>Průměrný přepočtený úvazek pracovníka v přímé péči</t>
  </si>
  <si>
    <t>Senioři, Osoby se zdravotním postižením</t>
  </si>
  <si>
    <t>SPOLEK</t>
  </si>
  <si>
    <t>AGARTA z. s.</t>
  </si>
  <si>
    <t>Ohrada 1879, 755 01 Vsetín 1</t>
  </si>
  <si>
    <t>Kontaktní centra</t>
  </si>
  <si>
    <t>Kontaktní centrum Klíč; Kontaktní centrum AGARTA</t>
  </si>
  <si>
    <t>Ambulantní</t>
  </si>
  <si>
    <t>Osoby ohrožené sociálním vyloučením</t>
  </si>
  <si>
    <t>Valašské Meziříčí, Vsetín</t>
  </si>
  <si>
    <t>Terénní programy</t>
  </si>
  <si>
    <t>Terénní program</t>
  </si>
  <si>
    <t>Rožnov pod Radhoštěm, Valašské Klobouky, Valašské Meziříčí, Vsetín</t>
  </si>
  <si>
    <t>ARGO, Společnost dobré vůle Zlín, z.s.</t>
  </si>
  <si>
    <t>třída 3. května 325, Malenovice, 763 02 Zlín 4</t>
  </si>
  <si>
    <t>00568813</t>
  </si>
  <si>
    <t>Zlínský kraj</t>
  </si>
  <si>
    <t>OPS</t>
  </si>
  <si>
    <t>Astras, o.p.s.</t>
  </si>
  <si>
    <t>Purkyňova 702/3, 767 01 Kroměříž 1</t>
  </si>
  <si>
    <t>Nízkoprahová denní centra</t>
  </si>
  <si>
    <t>Nízkoprahové denní centrum ADAM</t>
  </si>
  <si>
    <t>Převažující ambulantní</t>
  </si>
  <si>
    <t>Kroměříž</t>
  </si>
  <si>
    <t>Azylové domy</t>
  </si>
  <si>
    <t>Azylový dům</t>
  </si>
  <si>
    <t>Auxilium o.p.s.</t>
  </si>
  <si>
    <t>Hošťálková 428, 756 22 Hošťálková u Vsetína</t>
  </si>
  <si>
    <t>02083825</t>
  </si>
  <si>
    <t>Raná péče</t>
  </si>
  <si>
    <t>Centrum Auxilium</t>
  </si>
  <si>
    <t>Osoby se zdravotním postižením</t>
  </si>
  <si>
    <t>Rožnov pod Radhoštěm, Valašské Meziříčí, Vsetín</t>
  </si>
  <si>
    <t>Odlehčovací služby</t>
  </si>
  <si>
    <t>Sociálně aktivizační služby pro seniory a osoby se zdravotním postižením</t>
  </si>
  <si>
    <t>Převažující terénní</t>
  </si>
  <si>
    <t>Azylový dům pro ženy a matky s dětmi o.p.s.</t>
  </si>
  <si>
    <t>Hrbová 1561, 755 01 Vsetín 1</t>
  </si>
  <si>
    <t>Sociálně aktivizační služby pro rodiny s dětmi</t>
  </si>
  <si>
    <t>Terénní asistenční služba Valašské Klobouky</t>
  </si>
  <si>
    <t>Rodiny s dětmi</t>
  </si>
  <si>
    <t>Valašské Klobouky</t>
  </si>
  <si>
    <t>Terénní asistenční služba Zlín</t>
  </si>
  <si>
    <t>Terénní asistenční služba Bystřice pod Hostýnem</t>
  </si>
  <si>
    <t>Bystřice pod Hostýnem</t>
  </si>
  <si>
    <t>Odborné sociální poradenství</t>
  </si>
  <si>
    <t>Poradna pro rodinu</t>
  </si>
  <si>
    <t>Vsetín</t>
  </si>
  <si>
    <t>Terénní asistenční služba Vsetín</t>
  </si>
  <si>
    <t>Vizovice, Vsetín</t>
  </si>
  <si>
    <t>POK</t>
  </si>
  <si>
    <t>Centrum ÁČKO, příspěvková organizace</t>
  </si>
  <si>
    <t>Husova 402/15, 757 01 Valašské Meziříčí</t>
  </si>
  <si>
    <t>00851710</t>
  </si>
  <si>
    <t>Odlehčovací služby Centrum ÁČKO</t>
  </si>
  <si>
    <t>Bystřice pod Hostýnem, Rožnov pod Radhoštěm, Valašské Meziříčí, Vsetín</t>
  </si>
  <si>
    <t>Pobytová odlehčovací služba Centra ÁČKO</t>
  </si>
  <si>
    <t>Valašské Meziříčí</t>
  </si>
  <si>
    <t>Poradna Centrum ÁČKO</t>
  </si>
  <si>
    <t>Centrum pro seniory Zahrada, o.p.s.</t>
  </si>
  <si>
    <t>A. Bartoše 1700, 768 61 Bystřice pod Hostýnem 1</t>
  </si>
  <si>
    <t>Domovy pro seniory</t>
  </si>
  <si>
    <t>POO</t>
  </si>
  <si>
    <t>Centrum pro seniory, příspěvková organizace</t>
  </si>
  <si>
    <t>Příční 1475, 769 01 Holešov</t>
  </si>
  <si>
    <t>Holešov</t>
  </si>
  <si>
    <t>KOPRETINA</t>
  </si>
  <si>
    <t>Centrum pro zdravotně postižené Zlínského kraje, o.p.s.</t>
  </si>
  <si>
    <t>Gahurova 5265, 760 01 Zlín 1</t>
  </si>
  <si>
    <t>Tlumočnické služby</t>
  </si>
  <si>
    <t>Centrum služeb a podpory Zlín, o.p.s.</t>
  </si>
  <si>
    <t>Mostní 4058, 760 01 Zlín 1</t>
  </si>
  <si>
    <t>Sociální rehabilitace</t>
  </si>
  <si>
    <t>Pod Majákem</t>
  </si>
  <si>
    <t>Horizont Zlín</t>
  </si>
  <si>
    <t>Otrokovice, Vizovice, Zlín</t>
  </si>
  <si>
    <t>Centra denních služeb</t>
  </si>
  <si>
    <t>Slunečnice</t>
  </si>
  <si>
    <t>Horizont Kroměříž; Horizont Kroměříž, pracoviště Holešov</t>
  </si>
  <si>
    <t>Holešov, Kroměříž</t>
  </si>
  <si>
    <t>Centrum sociálních služeb Ergo Zlín</t>
  </si>
  <si>
    <t>CDZ Kroměříž</t>
  </si>
  <si>
    <t>Bystřice pod Hostýnem, Holešov, Kroměříž</t>
  </si>
  <si>
    <t>Ergo Uherské Hradiště</t>
  </si>
  <si>
    <t>Uherské Hradiště</t>
  </si>
  <si>
    <t>CPO</t>
  </si>
  <si>
    <t>Česká provincie Kongregace sester sv. Cyrila a Metoděje</t>
  </si>
  <si>
    <t>Bílého 80/9, Brno-střed, Stránice, 602 00 Brno 2</t>
  </si>
  <si>
    <t>00406431</t>
  </si>
  <si>
    <t>Chráněné bydlení</t>
  </si>
  <si>
    <t>Chráněné bydlení sv.Cyrila a Metoděje</t>
  </si>
  <si>
    <t>DECENT Hulín, příspěvková organizace</t>
  </si>
  <si>
    <t>Eduarda Světlíka 1197, 768 24 Hulín</t>
  </si>
  <si>
    <t>Pečovatelská služba</t>
  </si>
  <si>
    <t>Diakonie ČCE - středisko CESTA</t>
  </si>
  <si>
    <t>Na Stavidle 1266, 686 01 Uherské Hradiště 1</t>
  </si>
  <si>
    <t>Podpora samostatného bydlení</t>
  </si>
  <si>
    <t>Denní stacionáře</t>
  </si>
  <si>
    <t>Sociálně terapeutické dílny</t>
  </si>
  <si>
    <t>Diakonie ČCE - středisko Vsetín</t>
  </si>
  <si>
    <t>Strmá 34, 755 01 Vsetín 1</t>
  </si>
  <si>
    <t>Domácí péče</t>
  </si>
  <si>
    <t>Domov Harmonie</t>
  </si>
  <si>
    <t>Domov JABLOŇOVÁ</t>
  </si>
  <si>
    <t>Nízkoprahová zařízení pro děti a mládež</t>
  </si>
  <si>
    <t>RUBIKON</t>
  </si>
  <si>
    <t>Denní stacionář ZAHRADA</t>
  </si>
  <si>
    <t>POHODA odlehčovací služba</t>
  </si>
  <si>
    <t>Odlehčovací služba Trnková</t>
  </si>
  <si>
    <t>Domov Vyhlídka</t>
  </si>
  <si>
    <t>Odlehčovací služba Nabersil</t>
  </si>
  <si>
    <t>Valašské Klobouky, Vizovice, Vsetín</t>
  </si>
  <si>
    <t>MOZAIKA</t>
  </si>
  <si>
    <t>Diakonie Valašské Meziříčí</t>
  </si>
  <si>
    <t>Žerotínova 1421, 757 01 Valašské Meziříčí 1</t>
  </si>
  <si>
    <t>Odlehčovací služby - specializovaná paliativní péče</t>
  </si>
  <si>
    <t>Domov se zvláštním režimem</t>
  </si>
  <si>
    <t>Denní stacionář Dobromysl</t>
  </si>
  <si>
    <t>Odlehčovací služby - terénní</t>
  </si>
  <si>
    <t xml:space="preserve">Terénní </t>
  </si>
  <si>
    <t>Rožnov pod Radhoštěm, Valašské Meziříčí</t>
  </si>
  <si>
    <t xml:space="preserve">Odborné sociální poradenství - Poradna pro pečující </t>
  </si>
  <si>
    <t>Sociální služby poskytované ve zdravotnických zařízeních lůžkové péče</t>
  </si>
  <si>
    <t>Sociální služby poskytované ve zdravotnických zařízeních – hospic Citadela</t>
  </si>
  <si>
    <t>73632783</t>
  </si>
  <si>
    <t>DOMINO cz, o. p. s.</t>
  </si>
  <si>
    <t>třída Tomáše Bati 3244, 760 01 Zlín 1</t>
  </si>
  <si>
    <t>Nízkoprahový klub pro děti a mládež</t>
  </si>
  <si>
    <t>Vizovice</t>
  </si>
  <si>
    <t>Domov Jitka o.p.s.</t>
  </si>
  <si>
    <t>Jasenická 1362, 755 01 Vsetín 1</t>
  </si>
  <si>
    <t>Týdenní stacionáře</t>
  </si>
  <si>
    <t>Domov pro seniory Burešov, příspěvková organizace</t>
  </si>
  <si>
    <t>Burešov 4884, 760 01 Zlín 1</t>
  </si>
  <si>
    <t>Domov pro seniory Koryčany</t>
  </si>
  <si>
    <t>Kyjovská 77, 768 05 Koryčany</t>
  </si>
  <si>
    <t>Pečovatelská služba Koryčany</t>
  </si>
  <si>
    <t>Kroměříž, Uherské Hradiště</t>
  </si>
  <si>
    <t>Domov pro seniory Loučka, příspěvková organizace</t>
  </si>
  <si>
    <t>Loučka 128, 763 25 Újezd u Valašských Klobouk</t>
  </si>
  <si>
    <t>Domov se zvláštním režimem Loučka</t>
  </si>
  <si>
    <t>Domov pro seniory Luhačovice, příspěvková organizace</t>
  </si>
  <si>
    <t>Luhačovice</t>
  </si>
  <si>
    <t>Domov pro seniory Lukov, příspěvková organizace</t>
  </si>
  <si>
    <t>Hradská 82, 763 17 Lukov u Zlína</t>
  </si>
  <si>
    <t>Domov pro seniory Napajedla, příspěvková organizace</t>
  </si>
  <si>
    <t>Husova 1165, 763 61 Napajedla</t>
  </si>
  <si>
    <t>Otrokovice</t>
  </si>
  <si>
    <t>Pardubská 1194, 763 12 Vizovice</t>
  </si>
  <si>
    <t>Dům sociálních služeb Návojná, příspěvková organizace</t>
  </si>
  <si>
    <t>Návojná 100, 763 32 Nedašov</t>
  </si>
  <si>
    <t>Elim Vsetín, o.p.s.</t>
  </si>
  <si>
    <t>Horní Jasenka 119, 755 01 Vsetín 1</t>
  </si>
  <si>
    <t>01955144</t>
  </si>
  <si>
    <t>Sociální rehabilitace Elim</t>
  </si>
  <si>
    <t>Rožnov pod Radhoštěm, Vsetín</t>
  </si>
  <si>
    <t>Terénní práce Elim</t>
  </si>
  <si>
    <t>Noclehárny</t>
  </si>
  <si>
    <t>Azylový dům Elim</t>
  </si>
  <si>
    <t>Global Partner Péče, z.ú.</t>
  </si>
  <si>
    <t>Global Partner</t>
  </si>
  <si>
    <t>Handicap Zlín, z.s.</t>
  </si>
  <si>
    <t>Padělky VI 1367, 760 01 Zlín 1</t>
  </si>
  <si>
    <t>Otrokovice, Zlín</t>
  </si>
  <si>
    <t>Charita Bystřice pod Hostýnem</t>
  </si>
  <si>
    <t>6. května 1612, 768 61 Bystřice pod Hostýnem 1</t>
  </si>
  <si>
    <t>Osobní asistenční služba</t>
  </si>
  <si>
    <t>Denní stacionář pro seniory Chvalčov</t>
  </si>
  <si>
    <t>Charitní pečovatelská služba</t>
  </si>
  <si>
    <t>Charita Holešov</t>
  </si>
  <si>
    <t>Tovární 1407/28, 769 01 Holešov</t>
  </si>
  <si>
    <t>Nízkoprahový klub Coolna</t>
  </si>
  <si>
    <t>Charita Kroměříž</t>
  </si>
  <si>
    <t>Ztracená 63/1, 767 01 Kroměříž 1</t>
  </si>
  <si>
    <t>Terénní program Plus</t>
  </si>
  <si>
    <t>Sociální rehabilitace Zahrada</t>
  </si>
  <si>
    <t>Azylový dům pro ženy a matky s dětmi</t>
  </si>
  <si>
    <t>Charitní dům pokojného stáří</t>
  </si>
  <si>
    <t>Kontaktní a poradenské centrum Plus</t>
  </si>
  <si>
    <t>Sociální poradna</t>
  </si>
  <si>
    <t>Charita Luhačovice</t>
  </si>
  <si>
    <t>Hradisko 100, 763 26 Luhačovice</t>
  </si>
  <si>
    <t>Denní stacionář Luhačovice</t>
  </si>
  <si>
    <t>Charita Nový Hrozenkov</t>
  </si>
  <si>
    <t>Nový Hrozenkov 504, 756 04 Nový Hrozenkov</t>
  </si>
  <si>
    <t>Charitní odlehčovací služba</t>
  </si>
  <si>
    <t>LÁVKA - sociální rehabilitace</t>
  </si>
  <si>
    <t>Denní stacionář Slunečnice</t>
  </si>
  <si>
    <t>Charita Otrokovice</t>
  </si>
  <si>
    <t>Na Uličce 1617, 765 02 Otrokovice 2</t>
  </si>
  <si>
    <t>Samaritán - služby pro lidi bez domova</t>
  </si>
  <si>
    <t>Otrokovice, Zlín, Kroměříž</t>
  </si>
  <si>
    <t>Dluhové poradenství Samaritán</t>
  </si>
  <si>
    <t>Holešov, Otrokovice, Zlín</t>
  </si>
  <si>
    <t>Nový domov Otrokovice</t>
  </si>
  <si>
    <t>Charitní domov Otrokovice</t>
  </si>
  <si>
    <t>Charitní pečovatelská služba Otrokovice</t>
  </si>
  <si>
    <t>Terénní služba rodinám s dětmi</t>
  </si>
  <si>
    <t>Charita Slavičín</t>
  </si>
  <si>
    <t>Komenského 115, 763 21 Slavičín</t>
  </si>
  <si>
    <t>Denní centrum Maják Slavičín</t>
  </si>
  <si>
    <t>Osobní asistence Slavičín</t>
  </si>
  <si>
    <t>Luhačovice, Valašské Klobouky</t>
  </si>
  <si>
    <t>Charitní pečovatelská služba Slavičín</t>
  </si>
  <si>
    <t>Charitní pečovatelská služba Štítná nad Vláří</t>
  </si>
  <si>
    <t>Sociálně terapeutická dílna Slavičín</t>
  </si>
  <si>
    <t>Charita Uherské Hradiště</t>
  </si>
  <si>
    <t>Velehradská třída 247, 686 01 Uherské Hradiště 1</t>
  </si>
  <si>
    <t>Nízkoprahové denní centrum Cusanus</t>
  </si>
  <si>
    <t>Centrum sv. Sáry</t>
  </si>
  <si>
    <t>Denní centrum sv. Ludmily</t>
  </si>
  <si>
    <t>Terénní odlehčovací služba sv. Hedviky</t>
  </si>
  <si>
    <t>Charitní domov Hluk</t>
  </si>
  <si>
    <t>Azylový dům svatého Vincence</t>
  </si>
  <si>
    <t>Občanská poradna Uherské Hradiště</t>
  </si>
  <si>
    <t>Odlehčovací služba</t>
  </si>
  <si>
    <t>Terapeutická dílna Klíček</t>
  </si>
  <si>
    <t>Sociální rehabilitace CDZ</t>
  </si>
  <si>
    <t>Uherské Hradiště, Uherský Brod</t>
  </si>
  <si>
    <t>Centrum denních služeb pro seniory</t>
  </si>
  <si>
    <t>Centrum osobní asistence</t>
  </si>
  <si>
    <t>Azylové bydlení Cusanus</t>
  </si>
  <si>
    <t>Domácí pečovatelská služba</t>
  </si>
  <si>
    <t>Domov pokojného stáří Boršice</t>
  </si>
  <si>
    <t>Chráněné bydlení Ulita</t>
  </si>
  <si>
    <t>Nízkoprahové zařízení pro děti a mládež TULiP</t>
  </si>
  <si>
    <t>Charita Uherský Brod</t>
  </si>
  <si>
    <t>Mariánské nám. 13, 688 01 Uherský Brod 1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</si>
  <si>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</si>
  <si>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</si>
  <si>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</si>
  <si>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</si>
  <si>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</si>
  <si>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Azylový dům pro matky s dětmi v tísni Uherský Brod</t>
  </si>
  <si>
    <t>Pečovatelská služba Bánov</t>
  </si>
  <si>
    <t>Charitní pečovatelská služba Uherský Brod</t>
  </si>
  <si>
    <t>Uherský Brod, Zlín</t>
  </si>
  <si>
    <t>Pečovatelská služba Korytná</t>
  </si>
  <si>
    <t>Noclehárna Uherský Brod</t>
  </si>
  <si>
    <t>Pečovatelská služba Strání</t>
  </si>
  <si>
    <t>Terapeutická dílna sv. Justiny Uherský Brod</t>
  </si>
  <si>
    <t>Odborné sociální poradenství Uherský Brod</t>
  </si>
  <si>
    <t>Sociální rehabilitace Uherský Brod</t>
  </si>
  <si>
    <t>Nízkoprahové denní centrum sv. Vincence Uherský Brod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</si>
  <si>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</si>
  <si>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</si>
  <si>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</si>
  <si>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</si>
  <si>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Školní 944, 766 01 Valašské Klobouky</t>
  </si>
  <si>
    <t>Valašské Klobouky, Vsetín</t>
  </si>
  <si>
    <t>Charitní pečovatelská služba Brumov-Bylnice</t>
  </si>
  <si>
    <t>Charitní pečovatelská služba Valašské Klobouky</t>
  </si>
  <si>
    <t>Denní stacionář</t>
  </si>
  <si>
    <t>Charita Valašské Meziříčí</t>
  </si>
  <si>
    <t>Kpt. Zavadila 1345, 757 01 Valašské Meziříčí 1</t>
  </si>
  <si>
    <t>Denní stacionář Radost</t>
  </si>
  <si>
    <t>Rožnov pod Radhoštěm</t>
  </si>
  <si>
    <t>Pečovatelská služba Rožnov pod Radhoštěm</t>
  </si>
  <si>
    <t>Zastávka</t>
  </si>
  <si>
    <t>Sociální rehabilitace Atta</t>
  </si>
  <si>
    <t>Azylový dům pro matky s dětmi</t>
  </si>
  <si>
    <t>Sociální rehabilitace Amika</t>
  </si>
  <si>
    <t>Pečovatelská služba Kelč</t>
  </si>
  <si>
    <t>Denní centrum</t>
  </si>
  <si>
    <t>Terénní služba Domino</t>
  </si>
  <si>
    <t>Dům pokojného stáří Valašská Bystřice</t>
  </si>
  <si>
    <t>Noclehárna</t>
  </si>
  <si>
    <t>TRIUMF klub</t>
  </si>
  <si>
    <t>Charita Vsetín</t>
  </si>
  <si>
    <t>Horní náměstí 135, 755 01 Vsetín 1</t>
  </si>
  <si>
    <t>Stacionář Magnolia</t>
  </si>
  <si>
    <t>NZDM Zrnko</t>
  </si>
  <si>
    <t>CAMINO sociální rehabilitace</t>
  </si>
  <si>
    <t>Charita Zlín</t>
  </si>
  <si>
    <t>Burešov 4886, 760 01 Zlín 1</t>
  </si>
  <si>
    <t>Občanská poradna Charity Zlín</t>
  </si>
  <si>
    <t>Charitní domov pro matky s dětmi v tísni Zlín</t>
  </si>
  <si>
    <t>Domovinka-centrum denních služeb pro seniory Charity Zlín</t>
  </si>
  <si>
    <t>Charitní pečovatelská služba Zlín</t>
  </si>
  <si>
    <t>Institut Krista Velekněze, z.s.</t>
  </si>
  <si>
    <t>Městys Bílá Voda 1, 790 69 Bílá Voda u Javorníka</t>
  </si>
  <si>
    <t>Domov pro seniory Panny Marie Královny</t>
  </si>
  <si>
    <t>Iskérka o.p.s.</t>
  </si>
  <si>
    <t xml:space="preserve">Chodská 534, 756 61 Rožnov pod Radhoštěm 1 </t>
  </si>
  <si>
    <t>Iskérka - sociální rehabilitace</t>
  </si>
  <si>
    <t>Kamarád Rožnov o.p.s.</t>
  </si>
  <si>
    <t>Volkova 523, 756 61 Rožnov pod Radhoštěm 1</t>
  </si>
  <si>
    <t>Letokruhy, o. p. s.</t>
  </si>
  <si>
    <t>Tyršova 1271, 755 01 Vsetín 1</t>
  </si>
  <si>
    <t>Letokruhy, o.p.s. - denní stacionář</t>
  </si>
  <si>
    <t>Letokruhy, o.p.s. - pečovatelská služba</t>
  </si>
  <si>
    <t>Linka SOS Zlín, příspěvková organizace</t>
  </si>
  <si>
    <t>Za Školou 570, Prštné, 760 01 Zlín 1</t>
  </si>
  <si>
    <t>Telefonická krizová pomoc</t>
  </si>
  <si>
    <t>LUISA, z.s.</t>
  </si>
  <si>
    <t>Bří Lužů 116, 688 01 Uherský Brod 1</t>
  </si>
  <si>
    <t>Středisko komplexní péče pro rodinu, školu a duševní zdraví, LUISA, z.s.</t>
  </si>
  <si>
    <t>Maltézská pomoc, o.p.s.</t>
  </si>
  <si>
    <t>Lázeňská 485/2, Praha 1 - Malá Strana, 118 00 Praha 011</t>
  </si>
  <si>
    <t>OBEC</t>
  </si>
  <si>
    <t>Město Vsetín</t>
  </si>
  <si>
    <t>Svárov 1080, 755 01 Vsetín 1</t>
  </si>
  <si>
    <t>00304450</t>
  </si>
  <si>
    <t>Terénní sociální práce</t>
  </si>
  <si>
    <t>Moravskoslezské sdružení Církve adventistů sedmého dne</t>
  </si>
  <si>
    <t>Newtonova 725/14, Přívoz, 702 00 Ostrava 2</t>
  </si>
  <si>
    <t>Domov pro seniory Efata</t>
  </si>
  <si>
    <t>NA CESTĚ, z. s.</t>
  </si>
  <si>
    <t>Palackého 138, 755 01 Vsetín 1</t>
  </si>
  <si>
    <t>Centrum Archa</t>
  </si>
  <si>
    <t>Služby následné péče</t>
  </si>
  <si>
    <t>MOSTY služby následné péče</t>
  </si>
  <si>
    <t>NADĚJE</t>
  </si>
  <si>
    <t>K Brance 11/19e, Praha 13 - Stodůlky, 155 00 Praha 515</t>
  </si>
  <si>
    <t>00570931</t>
  </si>
  <si>
    <t>Domovy pro osoby se zdravotním postižením</t>
  </si>
  <si>
    <t>Dům Naděje Otrokovice</t>
  </si>
  <si>
    <t>Středisko Naděje Vizovice</t>
  </si>
  <si>
    <t>Středisko Naděje Otrokovice</t>
  </si>
  <si>
    <t>Kroměříž, Otrokovice</t>
  </si>
  <si>
    <t>Dům Naděje Zlín</t>
  </si>
  <si>
    <t>Dům pokojného stáří Naděje Nedašov</t>
  </si>
  <si>
    <t>Středisko Naděje Zlín - Kvítková</t>
  </si>
  <si>
    <t>Středisko Naděje Zlín</t>
  </si>
  <si>
    <t>Středisko Naděje Vsetín - Rokytnice</t>
  </si>
  <si>
    <t>Středisko Naděje Rožnov pod Radhoštěm</t>
  </si>
  <si>
    <t>Středisko Naděje Zlín - Jižní Svahy</t>
  </si>
  <si>
    <t>Dům pokojného stáří Naděje Zlín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</si>
  <si>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</si>
  <si>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</si>
  <si>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</si>
  <si>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Obec Babice</t>
  </si>
  <si>
    <t>Babice 508, 687 03 Babice u Uherského Hradiště</t>
  </si>
  <si>
    <t>00290777</t>
  </si>
  <si>
    <t>Pečovatelská služba Babice</t>
  </si>
  <si>
    <t>Obec Spytihněv</t>
  </si>
  <si>
    <t>Spytihněv 359, 763 64 Spytihněv</t>
  </si>
  <si>
    <t>00284491</t>
  </si>
  <si>
    <t>Pečovatelská služba Spytihněv</t>
  </si>
  <si>
    <t>SPOLEK POBOČNÝ</t>
  </si>
  <si>
    <t>Oblastní spolek Českého červeného kříže Zlín</t>
  </si>
  <si>
    <t>Potoky 3314, 760 01 Zlín 1</t>
  </si>
  <si>
    <t>00426326</t>
  </si>
  <si>
    <t>OS ČČK Zlín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</si>
  <si>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</si>
  <si>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</si>
  <si>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</si>
  <si>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ONŽ - pomoc a poradenství pro ženy a dívky, z.s.</t>
  </si>
  <si>
    <t>Voršilská 139/5, Praha 1 - Nové Město, 110 00 Praha 1</t>
  </si>
  <si>
    <t>00537675</t>
  </si>
  <si>
    <t>Poradna Rožnov; Poradna Rožnov OSP - Hutisko-Solanec</t>
  </si>
  <si>
    <t>Poradna Rožnov - aktivizace; Poradna Rožnov SAS - Hutisko-Solanec</t>
  </si>
  <si>
    <t>PAHOP, Zdravotní ústav paliativní a hospicové péče, z.ú.</t>
  </si>
  <si>
    <t>Palackého náměstí 293, 686 01 Uherské Hradiště 1</t>
  </si>
  <si>
    <t>04977408</t>
  </si>
  <si>
    <t>Odlehčovací služba PAHOP</t>
  </si>
  <si>
    <t>Uherské Hradiště, 
Uherský Brod</t>
  </si>
  <si>
    <t>Pečovatelská služba Napajedla, příspěvková organizace</t>
  </si>
  <si>
    <t>Pod Kalvárií 90, 763 61 Napajedla</t>
  </si>
  <si>
    <t>04294548</t>
  </si>
  <si>
    <t>PETRKLÍČ, o.p.s.</t>
  </si>
  <si>
    <t>Na Krajině 44, Vésky, 686 01 Uherské Hradiště 1</t>
  </si>
  <si>
    <t>pobočný spolek Občanská poradna Pod křídly</t>
  </si>
  <si>
    <t>Nábřeží 268, 757 01 Valašské Meziříčí 1</t>
  </si>
  <si>
    <t>03225828</t>
  </si>
  <si>
    <t>Občanská poradna Pod křídly</t>
  </si>
  <si>
    <t>Podané ruce - osobní asistence</t>
  </si>
  <si>
    <t>Zborovská 465, Místek, 738 01 Frýdek-Místek 1</t>
  </si>
  <si>
    <t>Poradenské a krizové centrum, příspěvková organizace</t>
  </si>
  <si>
    <t>U Náhonu 5208, 760 01 Zlín</t>
  </si>
  <si>
    <t>00839281</t>
  </si>
  <si>
    <t>Holešov, Kroměříž, Luhačovice, Otrokovice, Vizovice, Zlín</t>
  </si>
  <si>
    <t>Intervenční centra</t>
  </si>
  <si>
    <t>Krizová pomoc</t>
  </si>
  <si>
    <t>Poradenské centrum pro sluchově postižené Kroměříž, o.p.s.</t>
  </si>
  <si>
    <t>Velehradská 625/4, 767 01 Kroměříž 1</t>
  </si>
  <si>
    <t>Kroměříž, Uherské Hradiště, Valašské Meziříčí</t>
  </si>
  <si>
    <t>Kroměříž, Valašské Meziříčí</t>
  </si>
  <si>
    <t>R-Ego, z.s.</t>
  </si>
  <si>
    <t>náměstí Mezi Šenky 19, 763 21 Slavičín</t>
  </si>
  <si>
    <t>Rodinné centrum Kroměříž, z.s. a Středisko výchovné péče</t>
  </si>
  <si>
    <t>Kollárova 658/13, 767 01 Kroměříž 1</t>
  </si>
  <si>
    <t>04412672</t>
  </si>
  <si>
    <t>Salesiánský klub mládeže, z. s. Zlín</t>
  </si>
  <si>
    <t>Okružní 5430, 760 05 Zlín 5</t>
  </si>
  <si>
    <t>Klub dětí a mládeže - NZDM</t>
  </si>
  <si>
    <t>Senior centrum UH, příspěvková organizace</t>
  </si>
  <si>
    <t>Kollárova 1243, 686 01 Uherské Hradiště 1</t>
  </si>
  <si>
    <t>SENIOR Otrokovice, příspěvková organizace</t>
  </si>
  <si>
    <t>K. Čapka 1615, 765 02 Otrokovice 2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</si>
  <si>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</si>
  <si>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</si>
  <si>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</si>
  <si>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</si>
  <si>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</si>
  <si>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</si>
  <si>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Haná, příspěvková organizace</t>
  </si>
  <si>
    <t>Parková 21, 768 21 Kvasice</t>
  </si>
  <si>
    <t>17330947</t>
  </si>
  <si>
    <t>Chráněné bydlení Bystřice pod Hostýnem</t>
  </si>
  <si>
    <t>Domov pro osoby se zdravotním postižením Javorník, Chvalčov</t>
  </si>
  <si>
    <t>Chráněné bydlení Kroměříž</t>
  </si>
  <si>
    <t>Domov se zvláštním režimem Kvasice</t>
  </si>
  <si>
    <t>Domov pro osoby se zdravotním postižením Zborovice</t>
  </si>
  <si>
    <t>Domov pro osoby se zdravotním postižením Kvasice</t>
  </si>
  <si>
    <t>Sociální služby Města Bojkovice, příspěvková organizace</t>
  </si>
  <si>
    <t>Černíkova 965, 687 71 Bojkovice</t>
  </si>
  <si>
    <t>Sociální služby města Kroměříže, příspěvková organizace</t>
  </si>
  <si>
    <t>Riegrovo náměstí 159/15, 767 01 Kroměříž 1</t>
  </si>
  <si>
    <t>Domov pro osoby se zdravotním postižením Barborka</t>
  </si>
  <si>
    <t>Chráněné bydlení Květná</t>
  </si>
  <si>
    <t>Domov se zvláštním režimem Strom života</t>
  </si>
  <si>
    <t>Domov pro seniory U Moravy</t>
  </si>
  <si>
    <t>Sociálně terapeutické dílny Hanáček</t>
  </si>
  <si>
    <t xml:space="preserve">Denní stacionář </t>
  </si>
  <si>
    <t>Domov se zvláštním režimem U Moravy</t>
  </si>
  <si>
    <t>Domov se zvláštním režimem Vážany</t>
  </si>
  <si>
    <t>Domov pro seniory U Kašny</t>
  </si>
  <si>
    <t>Domov pro seniory Vážany</t>
  </si>
  <si>
    <t>Odlehčovací služby Chůvičky</t>
  </si>
  <si>
    <t>Sociální služby Pačlavice, příspěvková organizace</t>
  </si>
  <si>
    <t>Pačlavice 6, 768 34 Pačlavice</t>
  </si>
  <si>
    <t>Domov pro seniory</t>
  </si>
  <si>
    <t>Sociální služby pro osoby se zdravotním postižením, příspěvková organizace</t>
  </si>
  <si>
    <t>Na Hrádku 100, 763 16 Fryšták</t>
  </si>
  <si>
    <t>Denní stacionář Zlín</t>
  </si>
  <si>
    <t>Domov na Dubíčku</t>
  </si>
  <si>
    <t>Chráněné bydlení Fryšták</t>
  </si>
  <si>
    <t>Sociální služby Uherské Hradiště, příspěvková organizace</t>
  </si>
  <si>
    <t>Štěpnická 1139, 686 06 Uherské Hradiště 6</t>
  </si>
  <si>
    <t>00092096</t>
  </si>
  <si>
    <t>Centrum bydlení pro osoby se zdravotním postižením Uherský Brod</t>
  </si>
  <si>
    <t>Luhačovice, Uherský Brod</t>
  </si>
  <si>
    <t>Domov pro osoby se zdravotním postižením Uherský Brod</t>
  </si>
  <si>
    <t>DZR Velehrad - Buchlovská</t>
  </si>
  <si>
    <t>Domov pro seniory Buchlovice</t>
  </si>
  <si>
    <t>Domov pro osoby se zdravotním postižením Staré Město</t>
  </si>
  <si>
    <t>Domov pro seniory Uherský Ostroh</t>
  </si>
  <si>
    <t>Domov pro seniory Nezdenice</t>
  </si>
  <si>
    <t>Centrum bydlení pro osoby se zdravotním postižením Uherské Hradiště</t>
  </si>
  <si>
    <t>Komunitní služby pro osoby se zdravotním postižením</t>
  </si>
  <si>
    <t>Domov pro osoby se zdravotním postižením Velehrad - Buchlovská</t>
  </si>
  <si>
    <t>Domov pro osoby se zdravotním postižením Kunovice - Cihlářská</t>
  </si>
  <si>
    <t>Domov pro seniory Uherské Hradiště</t>
  </si>
  <si>
    <t>Domov pro osoby se zdravotním postižením Velehrad - Vincentinum</t>
  </si>
  <si>
    <t>Domov pro osoby se zdravotním postižením Kunovice - Na Bělince</t>
  </si>
  <si>
    <t>SOCIÁLNÍ SLUŽBY UHERSKÝ BROD, příspěvková organizace</t>
  </si>
  <si>
    <t>Za Humny 2292, 688 01 Uherský Brod 1</t>
  </si>
  <si>
    <t>Nízkoprahové zařízení pro děti a mládež Šrumec</t>
  </si>
  <si>
    <t>Denní stacionář pro osoby s tělesným a mentálním postižením Uherský Brod</t>
  </si>
  <si>
    <t>Pečovatelská služba Uherský Brod</t>
  </si>
  <si>
    <t>Sociální služby Vsetín, příspěvková organizace</t>
  </si>
  <si>
    <t>Záviše Kalandry 1353, 755 01 Vsetín 1</t>
  </si>
  <si>
    <t>Domov pro seniory Rožnov pod Radhoštěm</t>
  </si>
  <si>
    <t>Domov pro seniory Valašské Meziříčí</t>
  </si>
  <si>
    <t>Domov pro seniory Jasenka - Vsetín</t>
  </si>
  <si>
    <t>Domov pro seniory Karolinka</t>
  </si>
  <si>
    <t>Domov se zvláštním režimem Pržno</t>
  </si>
  <si>
    <t>SPMP ČR pobočný spolek Valašské Meziříčí</t>
  </si>
  <si>
    <t>Zdeňka Fibicha 287, 757 01 Valašské Meziříčí 1</t>
  </si>
  <si>
    <t>Centrum pro lidi se zdravotním postižením</t>
  </si>
  <si>
    <t>Společnost Podané ruce o.p.s.</t>
  </si>
  <si>
    <t>Hilleho 1842/5, Brno-střed, Černá Pole, 602 00 Brno 2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</si>
  <si>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</si>
  <si>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</si>
  <si>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</si>
  <si>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</si>
  <si>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t>NZDM v Kroměříži</t>
  </si>
  <si>
    <t>Doléčovací centrum ve Zlínském kraji</t>
  </si>
  <si>
    <t>Terénní programy ve Zlíně</t>
  </si>
  <si>
    <t>Kontaktní centrum v Uherském Hradišti</t>
  </si>
  <si>
    <t>Společnost pro ranou péči, pobočka Brno</t>
  </si>
  <si>
    <t>Uzbecká 572/32, Bohunice, 625 00 Brno 25</t>
  </si>
  <si>
    <t>Luhačovice, Uherské Hradiště, Uherský Brod, Valašské Klobouky, Zlín</t>
  </si>
  <si>
    <t>Společnost pro ranou péči, pobočka pro zrak Olomouc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</si>
  <si>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</si>
  <si>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</si>
  <si>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</si>
  <si>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Družstevní 228, 757 01 Valašské Meziříčí 1</t>
  </si>
  <si>
    <t>Domy na půl cesty</t>
  </si>
  <si>
    <t>Dům Pod křídly - dům na půl cesty</t>
  </si>
  <si>
    <t>Středisko rané péče EDUCO Zlín z.s.</t>
  </si>
  <si>
    <t>Chlumská 453, Louky, 763 02 Zlín 4</t>
  </si>
  <si>
    <t>AS</t>
  </si>
  <si>
    <t>Uherskohradišťská nemocnice a.s.</t>
  </si>
  <si>
    <t>J. E. Purkyně 365, 686 06 Uherské Hradiště 6</t>
  </si>
  <si>
    <t>Unie Kompas, z.s.</t>
  </si>
  <si>
    <t>Pod Stráněmi 2505, 760 01 Zlín 1</t>
  </si>
  <si>
    <t>ŠLIKR - nízkoprahový klub pro mládež</t>
  </si>
  <si>
    <t>Klíč - terénní práce s dětmi a mládeží</t>
  </si>
  <si>
    <t>T klub - nízkoprahové zařízení pro děti a mládež</t>
  </si>
  <si>
    <t>Logos - poradna pro děti, dospívající a jejich rodiče</t>
  </si>
  <si>
    <t>Vzdělávací a komunitní centrum Integra Vsetín o.p.s.</t>
  </si>
  <si>
    <t>Na Rybníkách 1628, 755 01 Vsetín 1</t>
  </si>
  <si>
    <t>Bystřice pod Hostýnem, Valašské Klobouky, Vsetín</t>
  </si>
  <si>
    <t>Sociálně terapeutická dílna VKCI</t>
  </si>
  <si>
    <t>Vzdělávací, sociální a kulturní středisko při Nadaci Jana Pivečky, o.p.s.</t>
  </si>
  <si>
    <t>Horní náměstí 111, 763 21 Slavičín</t>
  </si>
  <si>
    <t>Poradenské centrum ZEBRA</t>
  </si>
  <si>
    <t>Nízkoprahové zařízení KamPak?</t>
  </si>
  <si>
    <t>pozn.:</t>
  </si>
  <si>
    <t>** Počet jednotek (kapacita) dle AP: Změna výše kapacity v průběhu roku</t>
  </si>
  <si>
    <r>
      <t>Příspěvek 
na provoz</t>
    </r>
    <r>
      <rPr>
        <b/>
        <vertAlign val="superscript"/>
        <sz val="10"/>
        <color theme="1"/>
        <rFont val="Arial"/>
        <family val="2"/>
        <charset val="238"/>
      </rPr>
      <t xml:space="preserve"> 2)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</si>
  <si>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1) </t>
    </r>
    <r>
      <rPr>
        <sz val="11"/>
        <color theme="1"/>
        <rFont val="Calibri"/>
        <family val="2"/>
        <charset val="238"/>
        <scheme val="minor"/>
      </rPr>
      <t>Finanční podpora přiznaná z rozpočtu Zlínského kraje po vratkách uskutečněných během roku poskytnuté dotace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</si>
  <si>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2) </t>
    </r>
    <r>
      <rPr>
        <sz val="11"/>
        <color theme="1"/>
        <rFont val="Calibri"/>
        <family val="2"/>
        <charset val="238"/>
        <scheme val="minor"/>
      </rPr>
      <t>Zdroj dat: Webová aplikace KISSoS</t>
    </r>
  </si>
  <si>
    <t>FINANČNÍ PODPORA PŘIZNANÁ POSKYTOVATELŮM SOCIÁLNÍCH SLUŽEB Z ROZPOČTU ZLÍNSKÉHO KRAJE V ROCE 2024 (vyjma Individuálních projektů Zlínského kraje)</t>
  </si>
  <si>
    <r>
      <t>Finanční podpora přiznaná z rozpočtu Zlínského kraje 
(vyjma Individuálních projektů Zlínského kraje)
v roce 2024 (v Kč)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</si>
  <si>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t>* Identifikátor sociální služby: Služba zařazena do Dočasné sítě 2024.</t>
  </si>
  <si>
    <t>AHC Odlehčovací centrum Vizovice z.ú.</t>
  </si>
  <si>
    <t>Sociální služby Olšava, příspěvková organizace</t>
  </si>
  <si>
    <t>Správa majetku města Chropyně, příspěvková organizace</t>
  </si>
  <si>
    <t>Zdislava Veselí, z.ú.</t>
  </si>
  <si>
    <t>Pobřežní 665, 186 00 Praha</t>
  </si>
  <si>
    <t>tř. Masarykova 125, 698 01 Veselí nad Moravou</t>
  </si>
  <si>
    <t xml:space="preserve">Pečovatelská služba </t>
  </si>
  <si>
    <t>Pečovatelská služba Zdislava Veselí</t>
  </si>
  <si>
    <t>6661832*</t>
  </si>
  <si>
    <t>8335759*</t>
  </si>
  <si>
    <t>7130643*</t>
  </si>
  <si>
    <t>1163377*</t>
  </si>
  <si>
    <t>-</t>
  </si>
  <si>
    <t>Nezdenice 43, 687 32 Nezdenice</t>
  </si>
  <si>
    <t>Na Stráni 677/12, 783 01 Olomouc</t>
  </si>
  <si>
    <t>Ječmínkova 258, 768 11 Chropyně</t>
  </si>
  <si>
    <t>44018886</t>
  </si>
  <si>
    <t>70850909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</si>
  <si>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</si>
  <si>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 xml:space="preserve">Chráněné bydlení JOHANNES </t>
  </si>
  <si>
    <t>Denní centrum Rožnov; Denní centrum Elim</t>
  </si>
  <si>
    <t>Noclehárna Rožnov; Noclehárna Elim</t>
  </si>
  <si>
    <t>Dům pokojného stáří; Víceúčelový charitní dům</t>
  </si>
  <si>
    <t>"Labyrint - centrum sociální rehabilitace"</t>
  </si>
  <si>
    <t>Odlehčovací služba Strání</t>
  </si>
  <si>
    <t>SASanky; Sociálně aktivizační služby pro rodiny s dětmi SASANKY</t>
  </si>
  <si>
    <t>Dům Naděje Vizovice</t>
  </si>
  <si>
    <t>Středisko osobní hygieny v DPS 1 Středisko osobní hygieny v DPS 2</t>
  </si>
  <si>
    <t>Pečovatelská služba CURARE</t>
  </si>
  <si>
    <t>Domov pro osoby se zdravotním postižením Zlín</t>
  </si>
  <si>
    <t>Týdenní stacionář Fryšták</t>
  </si>
  <si>
    <t>Domov pro osoby se zdravotním postižením Kunovice – Na Bělince</t>
  </si>
  <si>
    <t>Centrum bydlení Rožnovsko, Chráněné bydlení Rožnov pod Radhoštěm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</si>
  <si>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</si>
  <si>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</si>
  <si>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</si>
  <si>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</si>
  <si>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</si>
  <si>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 xml:space="preserve">Pečovatelská služba města Chropyně  </t>
  </si>
  <si>
    <t>Občanská poradna Vsetín; Kontaktní pracoviště Občanské poradny Vsetín</t>
  </si>
  <si>
    <t>Forma poskytování, 
popř. převažující 
forma poskytování 
(dle AP 2024)</t>
  </si>
  <si>
    <t>Cílová skupina, 
popř. převažující 
cílová skupina 
(dle AP 2024)</t>
  </si>
  <si>
    <t>Valašské Meziříčí, Bystřice pod Hostýnem</t>
  </si>
  <si>
    <t>Počet jednotek 
(kapacita) 
(dle 
AP 2024)</t>
  </si>
  <si>
    <t>3913967*</t>
  </si>
  <si>
    <t>4200668*</t>
  </si>
  <si>
    <t>1987287*</t>
  </si>
  <si>
    <t>1140411*</t>
  </si>
  <si>
    <t>6473479*</t>
  </si>
  <si>
    <t>3052202*</t>
  </si>
  <si>
    <t>1491324*</t>
  </si>
  <si>
    <t>2044921*</t>
  </si>
  <si>
    <t>9232848*</t>
  </si>
  <si>
    <t>1933912*</t>
  </si>
  <si>
    <t>5607581*</t>
  </si>
  <si>
    <t>9517523*</t>
  </si>
  <si>
    <t>4453882*</t>
  </si>
  <si>
    <t>4730024*</t>
  </si>
  <si>
    <t>3646542*</t>
  </si>
  <si>
    <t>8083401*</t>
  </si>
  <si>
    <t>1250428*</t>
  </si>
  <si>
    <t>Kroměříž, Holešov</t>
  </si>
  <si>
    <t>Otrokovice, Uherské Hradiště, Zlín</t>
  </si>
  <si>
    <t>9313981*</t>
  </si>
  <si>
    <t>9913187*</t>
  </si>
  <si>
    <t>4947608*</t>
  </si>
  <si>
    <t>2089483*</t>
  </si>
  <si>
    <t>8646020*</t>
  </si>
  <si>
    <t>7670741*</t>
  </si>
  <si>
    <t>9405491*</t>
  </si>
  <si>
    <t>2119454*</t>
  </si>
  <si>
    <t>3511015****</t>
  </si>
  <si>
    <t>8660859***</t>
  </si>
  <si>
    <t>**** Kapacity zařazené v Dočasné síti sociálních služeb Zlínského kraje jako dočasná kapacita pro řešení mimořádné situace na 2 lůžka pro období 3.1.-8.1.2024</t>
  </si>
  <si>
    <t>*** Kapacity zařazené v Dočasné síti sociálních služeb Zlínského kraje jako dočasná kapacita pro řešení mimořádné situace pro období 1.-5.1.2024</t>
  </si>
  <si>
    <t>59**</t>
  </si>
  <si>
    <t xml:space="preserve">
42**</t>
  </si>
  <si>
    <t>18,5**</t>
  </si>
  <si>
    <t>10**</t>
  </si>
  <si>
    <t>18**</t>
  </si>
  <si>
    <t>7**</t>
  </si>
  <si>
    <t>0,5**</t>
  </si>
  <si>
    <t>3**</t>
  </si>
  <si>
    <t>2**</t>
  </si>
  <si>
    <t>2,5**</t>
  </si>
  <si>
    <t>5,5**</t>
  </si>
  <si>
    <t>4**</t>
  </si>
  <si>
    <t>1,5**</t>
  </si>
  <si>
    <t>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</si>
</sst>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</cellStyleXfs>
  <cellXfs count="50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left" vertical="center" wrapText="1"/>
    </xf>
    <xf numFmtId="49" fontId="5" fillId="0" borderId="2" xfId="2" applyNumberFormat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vertical="center" wrapText="1"/>
    </xf>
    <xf numFmtId="0" fontId="5" fillId="0" borderId="2" xfId="2" applyNumberFormat="1" applyFont="1" applyFill="1" applyBorder="1" applyAlignment="1" applyProtection="1">
      <alignment vertical="center" wrapText="1"/>
    </xf>
    <xf numFmtId="0" fontId="5" fillId="0" borderId="3" xfId="2" applyNumberFormat="1" applyFont="1" applyFill="1" applyBorder="1" applyAlignment="1" applyProtection="1">
      <alignment horizontal="left" vertical="center" wrapText="1"/>
    </xf>
    <xf numFmtId="0" fontId="2" fillId="4" borderId="5" xfId="0" applyFont="1" applyFill="1" applyBorder="1"/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3" fontId="2" fillId="4" borderId="2" xfId="0" applyNumberFormat="1" applyFont="1" applyFill="1" applyBorder="1"/>
    <xf numFmtId="3" fontId="2" fillId="4" borderId="2" xfId="0" applyNumberFormat="1" applyFont="1" applyFill="1" applyBorder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vertical="center" wrapText="1"/>
    </xf>
    <xf numFmtId="1" fontId="5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">
    <cellStyle name="Čárka" xfId="1" builtinId="3"/>
    <cellStyle name="Normální" xfId="0" builtinId="0"/>
    <cellStyle name="Normální 2 2" xfId="3" xr:uid="{A4EB2098-7D0F-423E-9790-009DBC6F4530}"/>
    <cellStyle name="Normální 4" xfId="2" xr:uid="{0485386E-A072-4FD3-8905-B37A470672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&#225;n&#237;_Anal&#253;zy\Modelace_S&#237;&#357;_Financov&#225;n&#237;_AP%202018%20zm&#283;na%20&#269;erve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ani_Analyzy\Finan&#269;n&#237;_Anal&#253;zy_od%201.7.2018_Pavla%20N&#283;me&#269;kov&#225;\Dokumenty\AP%202020\Modelace_S&#237;&#357;_Financov&#225;n&#237;_AP%202020_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8_Síť_Financování_1,2%"/>
      <sheetName val="AP 2018_Síť_Financování_0%"/>
      <sheetName val="k_tab_Rozvoj 2018"/>
      <sheetName val="AP 2018_Síť_Financování_0,5%"/>
      <sheetName val="Financování 2011-2020 VarIII"/>
      <sheetName val="Financování 2011-2020 IVaktuali"/>
      <sheetName val="Skutečnost 2016"/>
      <sheetName val="Seznam"/>
      <sheetName val="Financování 2011-2020 VarIIIa"/>
      <sheetName val="Financování 2011-2020 Var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 t="str">
            <v>1.1.</v>
          </cell>
        </row>
        <row r="3">
          <cell r="F3" t="str">
            <v>1.2.</v>
          </cell>
        </row>
        <row r="4">
          <cell r="F4" t="str">
            <v>1.3.</v>
          </cell>
        </row>
        <row r="5">
          <cell r="F5" t="str">
            <v>1.4.</v>
          </cell>
        </row>
        <row r="6">
          <cell r="F6" t="str">
            <v>2.1.</v>
          </cell>
        </row>
        <row r="7">
          <cell r="F7" t="str">
            <v>2.2.</v>
          </cell>
        </row>
        <row r="8">
          <cell r="F8" t="str">
            <v>2.3.</v>
          </cell>
        </row>
        <row r="9">
          <cell r="F9" t="str">
            <v>2.4.</v>
          </cell>
        </row>
        <row r="10">
          <cell r="F10" t="str">
            <v>3.1.</v>
          </cell>
        </row>
        <row r="11">
          <cell r="F11" t="str">
            <v>3.2.</v>
          </cell>
        </row>
        <row r="12">
          <cell r="F12" t="str">
            <v>3.3.</v>
          </cell>
        </row>
        <row r="13">
          <cell r="F13" t="str">
            <v>4.1.</v>
          </cell>
        </row>
        <row r="14">
          <cell r="F14" t="str">
            <v>4.2.</v>
          </cell>
        </row>
        <row r="15">
          <cell r="F15" t="str">
            <v>4.3.</v>
          </cell>
        </row>
        <row r="16">
          <cell r="F16" t="str">
            <v>4.4.</v>
          </cell>
        </row>
        <row r="17">
          <cell r="F17" t="str">
            <v>4.5.</v>
          </cell>
        </row>
        <row r="18">
          <cell r="F18">
            <v>0</v>
          </cell>
        </row>
      </sheetData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9_Síť_Financování_2020"/>
      <sheetName val="Finance 2019_Ná_Zd_Ind_Pa_FINAL"/>
      <sheetName val="AP 2019_Síť_Financování_Ná 2019"/>
      <sheetName val="AP 2019_Síť_Financování_Ná 2018"/>
      <sheetName val="Seznam"/>
    </sheetNames>
    <sheetDataSet>
      <sheetData sheetId="0"/>
      <sheetData sheetId="1"/>
      <sheetData sheetId="2"/>
      <sheetData sheetId="3"/>
      <sheetData sheetId="4">
        <row r="2">
          <cell r="A2" t="str">
            <v>Osoby ohrožené sociálním vyloučením</v>
          </cell>
          <cell r="B2" t="str">
            <v>Celková změna cílové skupiny uživatelů sociální služby</v>
          </cell>
          <cell r="C2" t="str">
            <v>ANO</v>
          </cell>
          <cell r="D2" t="str">
            <v>Bystřice pod Hostýnem</v>
          </cell>
          <cell r="E2" t="str">
            <v>IH</v>
          </cell>
          <cell r="F2" t="str">
            <v>1.SP</v>
          </cell>
        </row>
        <row r="3">
          <cell r="A3" t="str">
            <v>Osoby se zdravotním postižením</v>
          </cell>
          <cell r="B3" t="str">
            <v>Rozšíření časové působnosti sociální služby</v>
          </cell>
          <cell r="C3" t="str">
            <v>NE</v>
          </cell>
          <cell r="D3" t="str">
            <v>Holešov</v>
          </cell>
          <cell r="E3" t="str">
            <v>KK</v>
          </cell>
          <cell r="F3" t="str">
            <v>2.SP</v>
          </cell>
        </row>
        <row r="4">
          <cell r="A4" t="str">
            <v>Rodiny s dětmi</v>
          </cell>
          <cell r="B4" t="str">
            <v>Rozšíření formy sociální služby</v>
          </cell>
          <cell r="D4" t="str">
            <v>Kroměříž</v>
          </cell>
          <cell r="E4" t="str">
            <v>LLH</v>
          </cell>
          <cell r="F4" t="str">
            <v>3.SP</v>
          </cell>
        </row>
        <row r="5">
          <cell r="A5" t="str">
            <v>Senioři</v>
          </cell>
          <cell r="B5" t="str">
            <v>Rozšíření kapacity sociální služby</v>
          </cell>
          <cell r="D5" t="str">
            <v>Luhačovice</v>
          </cell>
          <cell r="E5" t="str">
            <v>LŽ</v>
          </cell>
          <cell r="F5" t="str">
            <v>4.SP</v>
          </cell>
        </row>
        <row r="6">
          <cell r="B6" t="str">
            <v>Rozšíření územní působnosti sociální služby</v>
          </cell>
          <cell r="D6" t="str">
            <v>Otrokovice</v>
          </cell>
          <cell r="E6" t="str">
            <v>ŠH</v>
          </cell>
          <cell r="F6" t="str">
            <v>5.SP</v>
          </cell>
        </row>
        <row r="7">
          <cell r="B7" t="str">
            <v>Snížení kapacity sociální služby</v>
          </cell>
          <cell r="D7" t="str">
            <v>Rožnov pod Radhoštěm</v>
          </cell>
          <cell r="E7" t="str">
            <v>ŠV</v>
          </cell>
          <cell r="F7" t="str">
            <v>6.SP</v>
          </cell>
        </row>
        <row r="8">
          <cell r="B8" t="str">
            <v>Transformace sociální služby na jiný druh sociální služby</v>
          </cell>
          <cell r="D8" t="str">
            <v>Uherské Hradiště</v>
          </cell>
          <cell r="F8" t="str">
            <v>7.SP</v>
          </cell>
        </row>
        <row r="9">
          <cell r="B9" t="str">
            <v>Ukončení sociální služby, vyřazení ze sítě sociálních služeb ZK</v>
          </cell>
          <cell r="D9" t="str">
            <v>Uherský Brod</v>
          </cell>
          <cell r="F9" t="str">
            <v>8.SP</v>
          </cell>
        </row>
        <row r="10">
          <cell r="B10" t="str">
            <v>Vznik nové sociální služby, zařazení do sítě sociálních služeb ZK</v>
          </cell>
          <cell r="D10" t="str">
            <v>Valašské Klobouky</v>
          </cell>
          <cell r="F10" t="str">
            <v>9.SP</v>
          </cell>
        </row>
        <row r="11">
          <cell r="B11" t="str">
            <v>Zařazení sociální služby do Sítě sociálních služeb ZK</v>
          </cell>
          <cell r="D11" t="str">
            <v>Valašské Meziříčí</v>
          </cell>
          <cell r="F11" t="str">
            <v>10.SP</v>
          </cell>
        </row>
        <row r="12">
          <cell r="D12" t="str">
            <v>Vizovice</v>
          </cell>
          <cell r="F12" t="str">
            <v>11.SP</v>
          </cell>
        </row>
        <row r="13">
          <cell r="D13" t="str">
            <v>Vsetín</v>
          </cell>
          <cell r="F13" t="str">
            <v>krajské téma</v>
          </cell>
        </row>
        <row r="14">
          <cell r="D14" t="str">
            <v>Zlín</v>
          </cell>
          <cell r="F14" t="str">
            <v>RZ nereaguje na priority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  <row r="17">
          <cell r="F17"/>
        </row>
        <row r="18">
          <cell r="F18"/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9126-520E-4DE7-A9A2-80670697913F}">
  <sheetPr>
    <tabColor theme="9"/>
  </sheetPr>
  <dimension ref="A1:R378"/>
  <sheetViews>
    <sheetView tabSelected="1" zoomScale="80" zoomScaleNormal="80" workbookViewId="0">
      <selection activeCell="O371" sqref="O371"/>
    </sheetView>
  </sheetViews>
  <sheetFormatPr defaultRowHeight="15" x14ac:dyDescent="0.25"/>
  <cols>
    <col min="2" max="2" width="9.7109375" style="2" customWidth="1"/>
    <col min="3" max="3" width="23.7109375" customWidth="1"/>
    <col min="4" max="4" width="33.140625" customWidth="1"/>
    <col min="5" max="5" width="13.7109375" customWidth="1"/>
    <col min="6" max="6" width="23.85546875" customWidth="1"/>
    <col min="7" max="7" width="13.7109375" customWidth="1"/>
    <col min="8" max="8" width="24.85546875" customWidth="1"/>
    <col min="9" max="10" width="19.5703125" customWidth="1"/>
    <col min="11" max="11" width="25.5703125" customWidth="1"/>
    <col min="12" max="12" width="26.85546875" customWidth="1"/>
    <col min="13" max="13" width="16.7109375" customWidth="1"/>
    <col min="14" max="14" width="16.42578125" customWidth="1"/>
    <col min="15" max="15" width="14.28515625" customWidth="1"/>
    <col min="16" max="16" width="13.7109375" customWidth="1"/>
    <col min="17" max="17" width="12.85546875" customWidth="1"/>
    <col min="18" max="18" width="15.28515625" customWidth="1"/>
  </cols>
  <sheetData>
    <row r="1" spans="1:18" ht="15.75" x14ac:dyDescent="0.25">
      <c r="A1" s="1" t="s">
        <v>533</v>
      </c>
    </row>
    <row r="2" spans="1:18" x14ac:dyDescent="0.25">
      <c r="M2" s="40"/>
      <c r="N2" s="40"/>
      <c r="O2" s="40"/>
      <c r="P2" s="40"/>
      <c r="Q2" s="40"/>
    </row>
    <row r="4" spans="1:18" ht="68.25" customHeight="1" x14ac:dyDescent="0.25">
      <c r="A4" s="48" t="s">
        <v>0</v>
      </c>
      <c r="B4" s="48" t="s">
        <v>1</v>
      </c>
      <c r="C4" s="48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576</v>
      </c>
      <c r="J4" s="48" t="s">
        <v>577</v>
      </c>
      <c r="K4" s="48" t="s">
        <v>8</v>
      </c>
      <c r="L4" s="48" t="s">
        <v>9</v>
      </c>
      <c r="M4" s="48" t="s">
        <v>579</v>
      </c>
      <c r="N4" s="47" t="s">
        <v>534</v>
      </c>
      <c r="O4" s="47"/>
      <c r="P4" s="47"/>
      <c r="Q4" s="47"/>
      <c r="R4" s="47"/>
    </row>
    <row r="5" spans="1:18" ht="68.2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3" t="s">
        <v>10</v>
      </c>
      <c r="O5" s="3" t="s">
        <v>11</v>
      </c>
      <c r="P5" s="3" t="s">
        <v>12</v>
      </c>
      <c r="Q5" s="4" t="s">
        <v>530</v>
      </c>
      <c r="R5" s="4" t="s">
        <v>13</v>
      </c>
    </row>
    <row r="6" spans="1:18" ht="25.5" x14ac:dyDescent="0.25">
      <c r="A6" s="35">
        <v>1</v>
      </c>
      <c r="B6" s="27" t="s">
        <v>20</v>
      </c>
      <c r="C6" s="27" t="s">
        <v>21</v>
      </c>
      <c r="D6" s="27" t="s">
        <v>22</v>
      </c>
      <c r="E6" s="31" t="s">
        <v>23</v>
      </c>
      <c r="F6" s="27" t="s">
        <v>24</v>
      </c>
      <c r="G6" s="32">
        <v>4200668</v>
      </c>
      <c r="H6" s="27" t="s">
        <v>25</v>
      </c>
      <c r="I6" s="5" t="s">
        <v>26</v>
      </c>
      <c r="J6" s="5" t="s">
        <v>17</v>
      </c>
      <c r="K6" s="5" t="s">
        <v>18</v>
      </c>
      <c r="L6" s="27" t="s">
        <v>28</v>
      </c>
      <c r="M6" s="41">
        <v>8</v>
      </c>
      <c r="N6" s="33">
        <v>4592100</v>
      </c>
      <c r="O6" s="33">
        <v>467700</v>
      </c>
      <c r="P6" s="33" t="s">
        <v>548</v>
      </c>
      <c r="Q6" s="33"/>
      <c r="R6" s="33">
        <f>SUM(N6:Q6)</f>
        <v>5059800</v>
      </c>
    </row>
    <row r="7" spans="1:18" ht="25.5" x14ac:dyDescent="0.25">
      <c r="A7" s="35">
        <v>2</v>
      </c>
      <c r="B7" s="27" t="s">
        <v>20</v>
      </c>
      <c r="C7" s="27" t="s">
        <v>21</v>
      </c>
      <c r="D7" s="27" t="s">
        <v>22</v>
      </c>
      <c r="E7" s="31" t="s">
        <v>23</v>
      </c>
      <c r="F7" s="27" t="s">
        <v>24</v>
      </c>
      <c r="G7" s="32" t="s">
        <v>581</v>
      </c>
      <c r="H7" s="27" t="s">
        <v>25</v>
      </c>
      <c r="I7" s="5" t="s">
        <v>26</v>
      </c>
      <c r="J7" s="5" t="s">
        <v>17</v>
      </c>
      <c r="K7" s="5" t="s">
        <v>18</v>
      </c>
      <c r="L7" s="27" t="s">
        <v>28</v>
      </c>
      <c r="M7" s="41" t="s">
        <v>616</v>
      </c>
      <c r="N7" s="33" t="s">
        <v>548</v>
      </c>
      <c r="O7" s="33" t="s">
        <v>548</v>
      </c>
      <c r="P7" s="33">
        <v>4624600</v>
      </c>
      <c r="Q7" s="33"/>
      <c r="R7" s="33">
        <f t="shared" ref="R7:R70" si="0">SUM(N7:Q7)</f>
        <v>4624600</v>
      </c>
    </row>
    <row r="8" spans="1:18" ht="25.5" x14ac:dyDescent="0.25">
      <c r="A8" s="35">
        <v>3</v>
      </c>
      <c r="B8" s="27" t="s">
        <v>30</v>
      </c>
      <c r="C8" s="27" t="s">
        <v>31</v>
      </c>
      <c r="D8" s="27" t="s">
        <v>32</v>
      </c>
      <c r="E8" s="31">
        <v>27002438</v>
      </c>
      <c r="F8" s="27" t="s">
        <v>33</v>
      </c>
      <c r="G8" s="32">
        <v>3645453</v>
      </c>
      <c r="H8" s="27" t="s">
        <v>34</v>
      </c>
      <c r="I8" s="5" t="s">
        <v>35</v>
      </c>
      <c r="J8" s="5" t="s">
        <v>36</v>
      </c>
      <c r="K8" s="5" t="s">
        <v>37</v>
      </c>
      <c r="L8" s="27" t="s">
        <v>28</v>
      </c>
      <c r="M8" s="41">
        <v>4</v>
      </c>
      <c r="N8" s="33">
        <f>1997310-95840</f>
        <v>1901470</v>
      </c>
      <c r="O8" s="33">
        <v>360700</v>
      </c>
      <c r="P8" s="33" t="s">
        <v>548</v>
      </c>
      <c r="Q8" s="33"/>
      <c r="R8" s="33">
        <f t="shared" si="0"/>
        <v>2262170</v>
      </c>
    </row>
    <row r="9" spans="1:18" ht="38.25" x14ac:dyDescent="0.25">
      <c r="A9" s="35">
        <v>4</v>
      </c>
      <c r="B9" s="27" t="s">
        <v>30</v>
      </c>
      <c r="C9" s="27" t="s">
        <v>31</v>
      </c>
      <c r="D9" s="27" t="s">
        <v>32</v>
      </c>
      <c r="E9" s="34">
        <v>27002438</v>
      </c>
      <c r="F9" s="27" t="s">
        <v>38</v>
      </c>
      <c r="G9" s="32">
        <v>9914652</v>
      </c>
      <c r="H9" s="27" t="s">
        <v>39</v>
      </c>
      <c r="I9" s="5" t="s">
        <v>26</v>
      </c>
      <c r="J9" s="5" t="s">
        <v>36</v>
      </c>
      <c r="K9" s="5" t="s">
        <v>40</v>
      </c>
      <c r="L9" s="27" t="s">
        <v>28</v>
      </c>
      <c r="M9" s="41">
        <v>2.2000000000000002</v>
      </c>
      <c r="N9" s="33">
        <f>1365000-96395.96</f>
        <v>1268604.04</v>
      </c>
      <c r="O9" s="33">
        <v>145700</v>
      </c>
      <c r="P9" s="33" t="s">
        <v>548</v>
      </c>
      <c r="Q9" s="33"/>
      <c r="R9" s="33">
        <f t="shared" si="0"/>
        <v>1414304.04</v>
      </c>
    </row>
    <row r="10" spans="1:18" ht="25.5" x14ac:dyDescent="0.25">
      <c r="A10" s="35">
        <v>5</v>
      </c>
      <c r="B10" s="27" t="s">
        <v>14</v>
      </c>
      <c r="C10" s="28" t="s">
        <v>536</v>
      </c>
      <c r="D10" s="27" t="s">
        <v>176</v>
      </c>
      <c r="E10" s="31">
        <v>27664333</v>
      </c>
      <c r="F10" s="28" t="s">
        <v>121</v>
      </c>
      <c r="G10" s="31">
        <v>3913967</v>
      </c>
      <c r="H10" s="28" t="s">
        <v>536</v>
      </c>
      <c r="I10" s="28" t="s">
        <v>26</v>
      </c>
      <c r="J10" s="28" t="s">
        <v>17</v>
      </c>
      <c r="K10" s="28" t="s">
        <v>27</v>
      </c>
      <c r="L10" s="38" t="s">
        <v>28</v>
      </c>
      <c r="M10" s="42">
        <v>4.5</v>
      </c>
      <c r="N10" s="33">
        <v>2237580</v>
      </c>
      <c r="O10" s="33">
        <v>350000</v>
      </c>
      <c r="P10" s="33" t="s">
        <v>548</v>
      </c>
      <c r="Q10" s="33"/>
      <c r="R10" s="33">
        <f t="shared" si="0"/>
        <v>2587580</v>
      </c>
    </row>
    <row r="11" spans="1:18" ht="25.5" x14ac:dyDescent="0.25">
      <c r="A11" s="35">
        <v>6</v>
      </c>
      <c r="B11" s="27" t="s">
        <v>14</v>
      </c>
      <c r="C11" s="28" t="s">
        <v>536</v>
      </c>
      <c r="D11" s="27" t="s">
        <v>176</v>
      </c>
      <c r="E11" s="31">
        <v>27664333</v>
      </c>
      <c r="F11" s="28" t="s">
        <v>121</v>
      </c>
      <c r="G11" s="31" t="s">
        <v>580</v>
      </c>
      <c r="H11" s="28" t="s">
        <v>536</v>
      </c>
      <c r="I11" s="28" t="s">
        <v>26</v>
      </c>
      <c r="J11" s="28" t="s">
        <v>17</v>
      </c>
      <c r="K11" s="28" t="s">
        <v>156</v>
      </c>
      <c r="L11" s="38" t="s">
        <v>28</v>
      </c>
      <c r="M11" s="42" t="s">
        <v>617</v>
      </c>
      <c r="N11" s="33" t="s">
        <v>548</v>
      </c>
      <c r="O11" s="33" t="s">
        <v>548</v>
      </c>
      <c r="P11" s="33">
        <v>230000</v>
      </c>
      <c r="Q11" s="33"/>
      <c r="R11" s="33">
        <f t="shared" si="0"/>
        <v>230000</v>
      </c>
    </row>
    <row r="12" spans="1:18" ht="25.5" x14ac:dyDescent="0.25">
      <c r="A12" s="35">
        <v>7</v>
      </c>
      <c r="B12" s="27" t="s">
        <v>14</v>
      </c>
      <c r="C12" s="27" t="s">
        <v>536</v>
      </c>
      <c r="D12" s="27" t="s">
        <v>176</v>
      </c>
      <c r="E12" s="31">
        <v>27664333</v>
      </c>
      <c r="F12" s="27" t="s">
        <v>61</v>
      </c>
      <c r="G12" s="32">
        <v>4879046</v>
      </c>
      <c r="H12" s="27" t="s">
        <v>536</v>
      </c>
      <c r="I12" s="5" t="s">
        <v>16</v>
      </c>
      <c r="J12" s="5" t="s">
        <v>17</v>
      </c>
      <c r="K12" s="5" t="s">
        <v>156</v>
      </c>
      <c r="L12" s="27" t="s">
        <v>19</v>
      </c>
      <c r="M12" s="43">
        <v>16</v>
      </c>
      <c r="N12" s="33">
        <v>4320000</v>
      </c>
      <c r="O12" s="33">
        <v>209900</v>
      </c>
      <c r="P12" s="33" t="s">
        <v>548</v>
      </c>
      <c r="Q12" s="33"/>
      <c r="R12" s="33">
        <f t="shared" si="0"/>
        <v>4529900</v>
      </c>
    </row>
    <row r="13" spans="1:18" ht="25.5" x14ac:dyDescent="0.25">
      <c r="A13" s="35">
        <v>8</v>
      </c>
      <c r="B13" s="27" t="s">
        <v>30</v>
      </c>
      <c r="C13" s="27" t="s">
        <v>41</v>
      </c>
      <c r="D13" s="27" t="s">
        <v>42</v>
      </c>
      <c r="E13" s="31" t="s">
        <v>43</v>
      </c>
      <c r="F13" s="27" t="s">
        <v>38</v>
      </c>
      <c r="G13" s="32">
        <v>6583408</v>
      </c>
      <c r="H13" s="27" t="s">
        <v>41</v>
      </c>
      <c r="I13" s="5" t="s">
        <v>26</v>
      </c>
      <c r="J13" s="5" t="s">
        <v>36</v>
      </c>
      <c r="K13" s="5" t="s">
        <v>44</v>
      </c>
      <c r="L13" s="27" t="s">
        <v>28</v>
      </c>
      <c r="M13" s="41">
        <v>7.12</v>
      </c>
      <c r="N13" s="33">
        <v>5237800</v>
      </c>
      <c r="O13" s="33">
        <v>471500</v>
      </c>
      <c r="P13" s="33" t="s">
        <v>548</v>
      </c>
      <c r="Q13" s="33"/>
      <c r="R13" s="33">
        <f t="shared" si="0"/>
        <v>5709300</v>
      </c>
    </row>
    <row r="14" spans="1:18" ht="25.5" x14ac:dyDescent="0.25">
      <c r="A14" s="35">
        <v>9</v>
      </c>
      <c r="B14" s="27" t="s">
        <v>45</v>
      </c>
      <c r="C14" s="27" t="s">
        <v>46</v>
      </c>
      <c r="D14" s="27" t="s">
        <v>47</v>
      </c>
      <c r="E14" s="34">
        <v>29267609</v>
      </c>
      <c r="F14" s="27" t="s">
        <v>48</v>
      </c>
      <c r="G14" s="32">
        <v>1967289</v>
      </c>
      <c r="H14" s="27" t="s">
        <v>49</v>
      </c>
      <c r="I14" s="5" t="s">
        <v>50</v>
      </c>
      <c r="J14" s="5" t="s">
        <v>36</v>
      </c>
      <c r="K14" s="5" t="s">
        <v>51</v>
      </c>
      <c r="L14" s="27" t="s">
        <v>28</v>
      </c>
      <c r="M14" s="41">
        <v>1.4</v>
      </c>
      <c r="N14" s="33">
        <v>1112710</v>
      </c>
      <c r="O14" s="33">
        <v>57000</v>
      </c>
      <c r="P14" s="33" t="s">
        <v>548</v>
      </c>
      <c r="Q14" s="33"/>
      <c r="R14" s="33">
        <f t="shared" si="0"/>
        <v>1169710</v>
      </c>
    </row>
    <row r="15" spans="1:18" ht="25.5" x14ac:dyDescent="0.25">
      <c r="A15" s="35">
        <v>10</v>
      </c>
      <c r="B15" s="27" t="s">
        <v>45</v>
      </c>
      <c r="C15" s="27" t="s">
        <v>46</v>
      </c>
      <c r="D15" s="27" t="s">
        <v>47</v>
      </c>
      <c r="E15" s="31">
        <v>29267609</v>
      </c>
      <c r="F15" s="27" t="s">
        <v>52</v>
      </c>
      <c r="G15" s="32">
        <v>8868114</v>
      </c>
      <c r="H15" s="27" t="s">
        <v>53</v>
      </c>
      <c r="I15" s="5" t="s">
        <v>16</v>
      </c>
      <c r="J15" s="5" t="s">
        <v>36</v>
      </c>
      <c r="K15" s="5" t="s">
        <v>51</v>
      </c>
      <c r="L15" s="27" t="s">
        <v>19</v>
      </c>
      <c r="M15" s="43">
        <v>45</v>
      </c>
      <c r="N15" s="33">
        <v>6220390</v>
      </c>
      <c r="O15" s="33">
        <v>137000</v>
      </c>
      <c r="P15" s="33" t="s">
        <v>548</v>
      </c>
      <c r="Q15" s="33"/>
      <c r="R15" s="33">
        <f t="shared" si="0"/>
        <v>6357390</v>
      </c>
    </row>
    <row r="16" spans="1:18" ht="25.5" x14ac:dyDescent="0.25">
      <c r="A16" s="35">
        <v>11</v>
      </c>
      <c r="B16" s="27" t="s">
        <v>45</v>
      </c>
      <c r="C16" s="27" t="s">
        <v>54</v>
      </c>
      <c r="D16" s="27" t="s">
        <v>55</v>
      </c>
      <c r="E16" s="31" t="s">
        <v>56</v>
      </c>
      <c r="F16" s="27" t="s">
        <v>57</v>
      </c>
      <c r="G16" s="32">
        <v>7488093</v>
      </c>
      <c r="H16" s="27" t="s">
        <v>58</v>
      </c>
      <c r="I16" s="5" t="s">
        <v>26</v>
      </c>
      <c r="J16" s="5" t="s">
        <v>59</v>
      </c>
      <c r="K16" s="5" t="s">
        <v>60</v>
      </c>
      <c r="L16" s="27" t="s">
        <v>28</v>
      </c>
      <c r="M16" s="41">
        <v>1.9</v>
      </c>
      <c r="N16" s="33">
        <v>2226280</v>
      </c>
      <c r="O16" s="33">
        <v>148300</v>
      </c>
      <c r="P16" s="33" t="s">
        <v>548</v>
      </c>
      <c r="Q16" s="33"/>
      <c r="R16" s="33">
        <f t="shared" si="0"/>
        <v>2374580</v>
      </c>
    </row>
    <row r="17" spans="1:18" ht="25.5" x14ac:dyDescent="0.25">
      <c r="A17" s="35">
        <v>12</v>
      </c>
      <c r="B17" s="27" t="s">
        <v>45</v>
      </c>
      <c r="C17" s="27" t="s">
        <v>54</v>
      </c>
      <c r="D17" s="27" t="s">
        <v>55</v>
      </c>
      <c r="E17" s="34" t="s">
        <v>56</v>
      </c>
      <c r="F17" s="27" t="s">
        <v>61</v>
      </c>
      <c r="G17" s="32">
        <v>7875047</v>
      </c>
      <c r="H17" s="27" t="s">
        <v>58</v>
      </c>
      <c r="I17" s="5" t="s">
        <v>26</v>
      </c>
      <c r="J17" s="5" t="s">
        <v>59</v>
      </c>
      <c r="K17" s="5" t="s">
        <v>60</v>
      </c>
      <c r="L17" s="27" t="s">
        <v>28</v>
      </c>
      <c r="M17" s="41">
        <v>2.1</v>
      </c>
      <c r="N17" s="33">
        <v>1195640</v>
      </c>
      <c r="O17" s="33">
        <v>92000</v>
      </c>
      <c r="P17" s="33" t="s">
        <v>548</v>
      </c>
      <c r="Q17" s="33"/>
      <c r="R17" s="33">
        <f t="shared" si="0"/>
        <v>1287640</v>
      </c>
    </row>
    <row r="18" spans="1:18" ht="25.5" x14ac:dyDescent="0.25">
      <c r="A18" s="35">
        <v>13</v>
      </c>
      <c r="B18" s="27" t="s">
        <v>45</v>
      </c>
      <c r="C18" s="27" t="s">
        <v>54</v>
      </c>
      <c r="D18" s="27" t="s">
        <v>55</v>
      </c>
      <c r="E18" s="34" t="s">
        <v>56</v>
      </c>
      <c r="F18" s="27" t="s">
        <v>24</v>
      </c>
      <c r="G18" s="32">
        <v>9045809</v>
      </c>
      <c r="H18" s="27" t="s">
        <v>58</v>
      </c>
      <c r="I18" s="5" t="s">
        <v>26</v>
      </c>
      <c r="J18" s="5" t="s">
        <v>59</v>
      </c>
      <c r="K18" s="5" t="s">
        <v>60</v>
      </c>
      <c r="L18" s="27" t="s">
        <v>28</v>
      </c>
      <c r="M18" s="41">
        <v>8.17</v>
      </c>
      <c r="N18" s="33">
        <v>1357320</v>
      </c>
      <c r="O18" s="33" t="s">
        <v>548</v>
      </c>
      <c r="P18" s="33" t="s">
        <v>548</v>
      </c>
      <c r="Q18" s="33"/>
      <c r="R18" s="33">
        <f t="shared" si="0"/>
        <v>1357320</v>
      </c>
    </row>
    <row r="19" spans="1:18" ht="114.75" x14ac:dyDescent="0.25">
      <c r="A19" s="35">
        <v>14</v>
      </c>
      <c r="B19" s="27" t="s">
        <v>45</v>
      </c>
      <c r="C19" s="27" t="s">
        <v>54</v>
      </c>
      <c r="D19" s="27" t="s">
        <v>55</v>
      </c>
      <c r="E19" s="34" t="s">
        <v>56</v>
      </c>
      <c r="F19" s="27" t="s">
        <v>62</v>
      </c>
      <c r="G19" s="32">
        <v>9069104</v>
      </c>
      <c r="H19" s="27" t="s">
        <v>554</v>
      </c>
      <c r="I19" s="5" t="s">
        <v>63</v>
      </c>
      <c r="J19" s="5" t="s">
        <v>59</v>
      </c>
      <c r="K19" s="5" t="s">
        <v>60</v>
      </c>
      <c r="L19" s="27" t="s">
        <v>28</v>
      </c>
      <c r="M19" s="41">
        <v>2.5</v>
      </c>
      <c r="N19" s="33">
        <v>1418860</v>
      </c>
      <c r="O19" s="33">
        <v>178500</v>
      </c>
      <c r="P19" s="33" t="s">
        <v>548</v>
      </c>
      <c r="Q19" s="33"/>
      <c r="R19" s="33">
        <f t="shared" si="0"/>
        <v>1597360</v>
      </c>
    </row>
    <row r="20" spans="1:18" ht="25.5" x14ac:dyDescent="0.25">
      <c r="A20" s="35">
        <v>15</v>
      </c>
      <c r="B20" s="27" t="s">
        <v>45</v>
      </c>
      <c r="C20" s="27" t="s">
        <v>64</v>
      </c>
      <c r="D20" s="27" t="s">
        <v>65</v>
      </c>
      <c r="E20" s="31">
        <v>25909614</v>
      </c>
      <c r="F20" s="27" t="s">
        <v>66</v>
      </c>
      <c r="G20" s="31">
        <v>1628165</v>
      </c>
      <c r="H20" s="27" t="s">
        <v>67</v>
      </c>
      <c r="I20" s="27" t="s">
        <v>26</v>
      </c>
      <c r="J20" s="27" t="s">
        <v>68</v>
      </c>
      <c r="K20" s="27" t="s">
        <v>69</v>
      </c>
      <c r="L20" s="38" t="s">
        <v>28</v>
      </c>
      <c r="M20" s="42">
        <v>2</v>
      </c>
      <c r="N20" s="33">
        <v>1502830</v>
      </c>
      <c r="O20" s="33">
        <v>146100</v>
      </c>
      <c r="P20" s="33" t="s">
        <v>548</v>
      </c>
      <c r="Q20" s="33"/>
      <c r="R20" s="33">
        <f t="shared" si="0"/>
        <v>1648930</v>
      </c>
    </row>
    <row r="21" spans="1:18" ht="25.5" x14ac:dyDescent="0.25">
      <c r="A21" s="35">
        <v>16</v>
      </c>
      <c r="B21" s="27" t="s">
        <v>45</v>
      </c>
      <c r="C21" s="27" t="s">
        <v>64</v>
      </c>
      <c r="D21" s="27" t="s">
        <v>65</v>
      </c>
      <c r="E21" s="31">
        <v>25909614</v>
      </c>
      <c r="F21" s="27" t="s">
        <v>66</v>
      </c>
      <c r="G21" s="32">
        <v>1675690</v>
      </c>
      <c r="H21" s="5" t="s">
        <v>70</v>
      </c>
      <c r="I21" s="5" t="s">
        <v>26</v>
      </c>
      <c r="J21" s="5" t="s">
        <v>68</v>
      </c>
      <c r="K21" s="5" t="s">
        <v>18</v>
      </c>
      <c r="L21" s="27" t="s">
        <v>28</v>
      </c>
      <c r="M21" s="41">
        <v>8</v>
      </c>
      <c r="N21" s="33">
        <v>6011320</v>
      </c>
      <c r="O21" s="33">
        <v>584400</v>
      </c>
      <c r="P21" s="33" t="s">
        <v>548</v>
      </c>
      <c r="Q21" s="33"/>
      <c r="R21" s="33">
        <f t="shared" si="0"/>
        <v>6595720</v>
      </c>
    </row>
    <row r="22" spans="1:18" ht="25.5" x14ac:dyDescent="0.25">
      <c r="A22" s="35">
        <v>17</v>
      </c>
      <c r="B22" s="27" t="s">
        <v>45</v>
      </c>
      <c r="C22" s="27" t="s">
        <v>64</v>
      </c>
      <c r="D22" s="27" t="s">
        <v>65</v>
      </c>
      <c r="E22" s="31">
        <v>25909614</v>
      </c>
      <c r="F22" s="27" t="s">
        <v>66</v>
      </c>
      <c r="G22" s="32">
        <v>6821779</v>
      </c>
      <c r="H22" s="5" t="s">
        <v>71</v>
      </c>
      <c r="I22" s="5" t="s">
        <v>26</v>
      </c>
      <c r="J22" s="5" t="s">
        <v>68</v>
      </c>
      <c r="K22" s="5" t="s">
        <v>72</v>
      </c>
      <c r="L22" s="27" t="s">
        <v>28</v>
      </c>
      <c r="M22" s="41">
        <v>2</v>
      </c>
      <c r="N22" s="33">
        <v>1502830</v>
      </c>
      <c r="O22" s="33">
        <v>146100</v>
      </c>
      <c r="P22" s="33" t="s">
        <v>548</v>
      </c>
      <c r="Q22" s="33"/>
      <c r="R22" s="33">
        <f t="shared" si="0"/>
        <v>1648930</v>
      </c>
    </row>
    <row r="23" spans="1:18" ht="25.5" x14ac:dyDescent="0.25">
      <c r="A23" s="35">
        <v>18</v>
      </c>
      <c r="B23" s="27" t="s">
        <v>45</v>
      </c>
      <c r="C23" s="27" t="s">
        <v>64</v>
      </c>
      <c r="D23" s="27" t="s">
        <v>65</v>
      </c>
      <c r="E23" s="31">
        <v>25909614</v>
      </c>
      <c r="F23" s="27" t="s">
        <v>73</v>
      </c>
      <c r="G23" s="32">
        <v>7290495</v>
      </c>
      <c r="H23" s="5" t="s">
        <v>74</v>
      </c>
      <c r="I23" s="5" t="s">
        <v>50</v>
      </c>
      <c r="J23" s="5" t="s">
        <v>68</v>
      </c>
      <c r="K23" s="5" t="s">
        <v>75</v>
      </c>
      <c r="L23" s="27" t="s">
        <v>28</v>
      </c>
      <c r="M23" s="41">
        <v>1.02</v>
      </c>
      <c r="N23" s="33">
        <v>770680</v>
      </c>
      <c r="O23" s="33">
        <v>92500</v>
      </c>
      <c r="P23" s="33" t="s">
        <v>548</v>
      </c>
      <c r="Q23" s="33"/>
      <c r="R23" s="33">
        <f t="shared" si="0"/>
        <v>863180</v>
      </c>
    </row>
    <row r="24" spans="1:18" ht="25.5" x14ac:dyDescent="0.25">
      <c r="A24" s="35">
        <v>19</v>
      </c>
      <c r="B24" s="27" t="s">
        <v>45</v>
      </c>
      <c r="C24" s="27" t="s">
        <v>64</v>
      </c>
      <c r="D24" s="27" t="s">
        <v>65</v>
      </c>
      <c r="E24" s="31">
        <v>25909614</v>
      </c>
      <c r="F24" s="27" t="s">
        <v>52</v>
      </c>
      <c r="G24" s="32">
        <v>8174297</v>
      </c>
      <c r="H24" s="27" t="s">
        <v>64</v>
      </c>
      <c r="I24" s="5" t="s">
        <v>16</v>
      </c>
      <c r="J24" s="5" t="s">
        <v>68</v>
      </c>
      <c r="K24" s="5" t="s">
        <v>75</v>
      </c>
      <c r="L24" s="27" t="s">
        <v>19</v>
      </c>
      <c r="M24" s="43">
        <v>18</v>
      </c>
      <c r="N24" s="33">
        <v>2885830</v>
      </c>
      <c r="O24" s="33">
        <v>158300</v>
      </c>
      <c r="P24" s="33" t="s">
        <v>548</v>
      </c>
      <c r="Q24" s="33"/>
      <c r="R24" s="33">
        <f t="shared" si="0"/>
        <v>3044130</v>
      </c>
    </row>
    <row r="25" spans="1:18" ht="25.5" x14ac:dyDescent="0.25">
      <c r="A25" s="35">
        <v>20</v>
      </c>
      <c r="B25" s="27" t="s">
        <v>45</v>
      </c>
      <c r="C25" s="27" t="s">
        <v>64</v>
      </c>
      <c r="D25" s="27" t="s">
        <v>65</v>
      </c>
      <c r="E25" s="31">
        <v>25909614</v>
      </c>
      <c r="F25" s="27" t="s">
        <v>66</v>
      </c>
      <c r="G25" s="32">
        <v>9542194</v>
      </c>
      <c r="H25" s="27" t="s">
        <v>76</v>
      </c>
      <c r="I25" s="5" t="s">
        <v>26</v>
      </c>
      <c r="J25" s="5" t="s">
        <v>68</v>
      </c>
      <c r="K25" s="5" t="s">
        <v>77</v>
      </c>
      <c r="L25" s="27" t="s">
        <v>28</v>
      </c>
      <c r="M25" s="41">
        <v>7.3</v>
      </c>
      <c r="N25" s="33">
        <v>5485330</v>
      </c>
      <c r="O25" s="33">
        <v>533300</v>
      </c>
      <c r="P25" s="33" t="s">
        <v>548</v>
      </c>
      <c r="Q25" s="33"/>
      <c r="R25" s="33">
        <f t="shared" si="0"/>
        <v>6018630</v>
      </c>
    </row>
    <row r="26" spans="1:18" ht="38.25" x14ac:dyDescent="0.25">
      <c r="A26" s="35">
        <v>21</v>
      </c>
      <c r="B26" s="27" t="s">
        <v>78</v>
      </c>
      <c r="C26" s="27" t="s">
        <v>79</v>
      </c>
      <c r="D26" s="27" t="s">
        <v>80</v>
      </c>
      <c r="E26" s="31" t="s">
        <v>81</v>
      </c>
      <c r="F26" s="27" t="s">
        <v>61</v>
      </c>
      <c r="G26" s="32">
        <v>2614238</v>
      </c>
      <c r="H26" s="5" t="s">
        <v>82</v>
      </c>
      <c r="I26" s="5" t="s">
        <v>63</v>
      </c>
      <c r="J26" s="5" t="s">
        <v>59</v>
      </c>
      <c r="K26" s="5" t="s">
        <v>83</v>
      </c>
      <c r="L26" s="27" t="s">
        <v>28</v>
      </c>
      <c r="M26" s="41">
        <v>4.45</v>
      </c>
      <c r="N26" s="33">
        <v>2533630</v>
      </c>
      <c r="O26" s="33">
        <v>187000</v>
      </c>
      <c r="P26" s="33" t="s">
        <v>548</v>
      </c>
      <c r="Q26" s="33">
        <f>834340.97-108663.58</f>
        <v>725677.39</v>
      </c>
      <c r="R26" s="33">
        <f t="shared" si="0"/>
        <v>3446307.39</v>
      </c>
    </row>
    <row r="27" spans="1:18" ht="25.5" x14ac:dyDescent="0.25">
      <c r="A27" s="35">
        <v>22</v>
      </c>
      <c r="B27" s="27" t="s">
        <v>78</v>
      </c>
      <c r="C27" s="27" t="s">
        <v>79</v>
      </c>
      <c r="D27" s="27" t="s">
        <v>80</v>
      </c>
      <c r="E27" s="31" t="s">
        <v>81</v>
      </c>
      <c r="F27" s="27" t="s">
        <v>61</v>
      </c>
      <c r="G27" s="32">
        <v>8742757</v>
      </c>
      <c r="H27" s="27" t="s">
        <v>84</v>
      </c>
      <c r="I27" s="5" t="s">
        <v>16</v>
      </c>
      <c r="J27" s="5" t="s">
        <v>59</v>
      </c>
      <c r="K27" s="5" t="s">
        <v>85</v>
      </c>
      <c r="L27" s="27" t="s">
        <v>19</v>
      </c>
      <c r="M27" s="44">
        <v>3</v>
      </c>
      <c r="N27" s="33">
        <v>628890</v>
      </c>
      <c r="O27" s="33">
        <v>16600</v>
      </c>
      <c r="P27" s="33" t="s">
        <v>548</v>
      </c>
      <c r="Q27" s="33">
        <f>3017587.44-60000.29</f>
        <v>2957587.15</v>
      </c>
      <c r="R27" s="33">
        <f t="shared" si="0"/>
        <v>3603077.15</v>
      </c>
    </row>
    <row r="28" spans="1:18" ht="38.25" x14ac:dyDescent="0.25">
      <c r="A28" s="35">
        <v>23</v>
      </c>
      <c r="B28" s="27" t="s">
        <v>78</v>
      </c>
      <c r="C28" s="27" t="s">
        <v>79</v>
      </c>
      <c r="D28" s="27" t="s">
        <v>80</v>
      </c>
      <c r="E28" s="31" t="s">
        <v>81</v>
      </c>
      <c r="F28" s="39" t="s">
        <v>73</v>
      </c>
      <c r="G28" s="31">
        <v>9492545</v>
      </c>
      <c r="H28" s="27" t="s">
        <v>86</v>
      </c>
      <c r="I28" s="5" t="s">
        <v>50</v>
      </c>
      <c r="J28" s="5" t="s">
        <v>68</v>
      </c>
      <c r="K28" s="5" t="s">
        <v>83</v>
      </c>
      <c r="L28" s="27" t="s">
        <v>28</v>
      </c>
      <c r="M28" s="45">
        <v>2.5</v>
      </c>
      <c r="N28" s="33">
        <v>1860000</v>
      </c>
      <c r="O28" s="33">
        <v>163000</v>
      </c>
      <c r="P28" s="33" t="s">
        <v>548</v>
      </c>
      <c r="Q28" s="33">
        <f>924814.19-54563.3</f>
        <v>870250.8899999999</v>
      </c>
      <c r="R28" s="33">
        <f t="shared" si="0"/>
        <v>2893250.8899999997</v>
      </c>
    </row>
    <row r="29" spans="1:18" ht="25.5" x14ac:dyDescent="0.25">
      <c r="A29" s="35">
        <v>24</v>
      </c>
      <c r="B29" s="27" t="s">
        <v>45</v>
      </c>
      <c r="C29" s="27" t="s">
        <v>87</v>
      </c>
      <c r="D29" s="27" t="s">
        <v>88</v>
      </c>
      <c r="E29" s="31">
        <v>29295327</v>
      </c>
      <c r="F29" s="27" t="s">
        <v>15</v>
      </c>
      <c r="G29" s="32">
        <v>3012303</v>
      </c>
      <c r="H29" s="27" t="s">
        <v>87</v>
      </c>
      <c r="I29" s="5" t="s">
        <v>16</v>
      </c>
      <c r="J29" s="5" t="s">
        <v>17</v>
      </c>
      <c r="K29" s="5" t="s">
        <v>72</v>
      </c>
      <c r="L29" s="27" t="s">
        <v>19</v>
      </c>
      <c r="M29" s="44">
        <v>16</v>
      </c>
      <c r="N29" s="33">
        <v>4477670</v>
      </c>
      <c r="O29" s="33" t="s">
        <v>548</v>
      </c>
      <c r="P29" s="33" t="s">
        <v>548</v>
      </c>
      <c r="Q29" s="33"/>
      <c r="R29" s="33">
        <f t="shared" si="0"/>
        <v>4477670</v>
      </c>
    </row>
    <row r="30" spans="1:18" ht="25.5" x14ac:dyDescent="0.25">
      <c r="A30" s="35">
        <v>25</v>
      </c>
      <c r="B30" s="27" t="s">
        <v>45</v>
      </c>
      <c r="C30" s="27" t="s">
        <v>87</v>
      </c>
      <c r="D30" s="27" t="s">
        <v>88</v>
      </c>
      <c r="E30" s="31">
        <v>29295327</v>
      </c>
      <c r="F30" s="27" t="s">
        <v>89</v>
      </c>
      <c r="G30" s="32">
        <v>6991665</v>
      </c>
      <c r="H30" s="27" t="s">
        <v>87</v>
      </c>
      <c r="I30" s="5" t="s">
        <v>16</v>
      </c>
      <c r="J30" s="5" t="s">
        <v>17</v>
      </c>
      <c r="K30" s="5" t="s">
        <v>72</v>
      </c>
      <c r="L30" s="27" t="s">
        <v>19</v>
      </c>
      <c r="M30" s="44">
        <v>58</v>
      </c>
      <c r="N30" s="33">
        <v>12275450</v>
      </c>
      <c r="O30" s="33" t="s">
        <v>548</v>
      </c>
      <c r="P30" s="33" t="s">
        <v>548</v>
      </c>
      <c r="Q30" s="33"/>
      <c r="R30" s="33">
        <f t="shared" si="0"/>
        <v>12275450</v>
      </c>
    </row>
    <row r="31" spans="1:18" ht="25.5" x14ac:dyDescent="0.25">
      <c r="A31" s="35">
        <v>26</v>
      </c>
      <c r="B31" s="27" t="s">
        <v>90</v>
      </c>
      <c r="C31" s="27" t="s">
        <v>91</v>
      </c>
      <c r="D31" s="27" t="s">
        <v>92</v>
      </c>
      <c r="E31" s="31">
        <v>47934531</v>
      </c>
      <c r="F31" s="27" t="s">
        <v>89</v>
      </c>
      <c r="G31" s="32">
        <v>1375503</v>
      </c>
      <c r="H31" s="27" t="s">
        <v>91</v>
      </c>
      <c r="I31" s="5" t="s">
        <v>16</v>
      </c>
      <c r="J31" s="5" t="s">
        <v>17</v>
      </c>
      <c r="K31" s="5" t="s">
        <v>93</v>
      </c>
      <c r="L31" s="27" t="s">
        <v>19</v>
      </c>
      <c r="M31" s="43">
        <v>118</v>
      </c>
      <c r="N31" s="33">
        <v>24815000</v>
      </c>
      <c r="O31" s="33">
        <v>625200</v>
      </c>
      <c r="P31" s="33" t="s">
        <v>548</v>
      </c>
      <c r="Q31" s="33"/>
      <c r="R31" s="33">
        <f t="shared" si="0"/>
        <v>25440200</v>
      </c>
    </row>
    <row r="32" spans="1:18" ht="25.5" x14ac:dyDescent="0.25">
      <c r="A32" s="35">
        <v>27</v>
      </c>
      <c r="B32" s="27" t="s">
        <v>90</v>
      </c>
      <c r="C32" s="27" t="s">
        <v>91</v>
      </c>
      <c r="D32" s="27" t="s">
        <v>92</v>
      </c>
      <c r="E32" s="31">
        <v>47934531</v>
      </c>
      <c r="F32" s="27" t="s">
        <v>15</v>
      </c>
      <c r="G32" s="32">
        <v>5437570</v>
      </c>
      <c r="H32" s="27" t="s">
        <v>94</v>
      </c>
      <c r="I32" s="5" t="s">
        <v>16</v>
      </c>
      <c r="J32" s="5" t="s">
        <v>17</v>
      </c>
      <c r="K32" s="5" t="s">
        <v>93</v>
      </c>
      <c r="L32" s="27" t="s">
        <v>19</v>
      </c>
      <c r="M32" s="43">
        <v>50</v>
      </c>
      <c r="N32" s="33">
        <v>13992730</v>
      </c>
      <c r="O32" s="33">
        <v>236000</v>
      </c>
      <c r="P32" s="33" t="s">
        <v>548</v>
      </c>
      <c r="Q32" s="33"/>
      <c r="R32" s="33">
        <f t="shared" si="0"/>
        <v>14228730</v>
      </c>
    </row>
    <row r="33" spans="1:18" ht="38.25" x14ac:dyDescent="0.25">
      <c r="A33" s="35">
        <v>28</v>
      </c>
      <c r="B33" s="27" t="s">
        <v>45</v>
      </c>
      <c r="C33" s="27" t="s">
        <v>95</v>
      </c>
      <c r="D33" s="27" t="s">
        <v>96</v>
      </c>
      <c r="E33" s="31">
        <v>26593823</v>
      </c>
      <c r="F33" s="27" t="s">
        <v>97</v>
      </c>
      <c r="G33" s="32">
        <v>8437310</v>
      </c>
      <c r="H33" s="27" t="s">
        <v>97</v>
      </c>
      <c r="I33" s="5" t="s">
        <v>63</v>
      </c>
      <c r="J33" s="5" t="s">
        <v>59</v>
      </c>
      <c r="K33" s="5" t="s">
        <v>44</v>
      </c>
      <c r="L33" s="27" t="s">
        <v>28</v>
      </c>
      <c r="M33" s="41">
        <v>2</v>
      </c>
      <c r="N33" s="33">
        <v>1030700</v>
      </c>
      <c r="O33" s="33">
        <v>121700</v>
      </c>
      <c r="P33" s="33" t="s">
        <v>548</v>
      </c>
      <c r="Q33" s="33"/>
      <c r="R33" s="33">
        <f t="shared" si="0"/>
        <v>1152400</v>
      </c>
    </row>
    <row r="34" spans="1:18" ht="25.5" x14ac:dyDescent="0.25">
      <c r="A34" s="35">
        <v>29</v>
      </c>
      <c r="B34" s="27" t="s">
        <v>45</v>
      </c>
      <c r="C34" s="27" t="s">
        <v>98</v>
      </c>
      <c r="D34" s="27" t="s">
        <v>99</v>
      </c>
      <c r="E34" s="31">
        <v>25300083</v>
      </c>
      <c r="F34" s="27" t="s">
        <v>100</v>
      </c>
      <c r="G34" s="32">
        <v>1172168</v>
      </c>
      <c r="H34" s="27" t="s">
        <v>101</v>
      </c>
      <c r="I34" s="5" t="s">
        <v>16</v>
      </c>
      <c r="J34" s="5" t="s">
        <v>59</v>
      </c>
      <c r="K34" s="5" t="s">
        <v>18</v>
      </c>
      <c r="L34" s="27" t="s">
        <v>19</v>
      </c>
      <c r="M34" s="43">
        <v>11</v>
      </c>
      <c r="N34" s="33">
        <v>3451490</v>
      </c>
      <c r="O34" s="33">
        <v>213400</v>
      </c>
      <c r="P34" s="33" t="s">
        <v>548</v>
      </c>
      <c r="Q34" s="33"/>
      <c r="R34" s="33">
        <f t="shared" si="0"/>
        <v>3664890</v>
      </c>
    </row>
    <row r="35" spans="1:18" ht="25.5" x14ac:dyDescent="0.25">
      <c r="A35" s="35">
        <v>30</v>
      </c>
      <c r="B35" s="27" t="s">
        <v>45</v>
      </c>
      <c r="C35" s="27" t="s">
        <v>98</v>
      </c>
      <c r="D35" s="27" t="s">
        <v>99</v>
      </c>
      <c r="E35" s="31">
        <v>25300083</v>
      </c>
      <c r="F35" s="27" t="s">
        <v>100</v>
      </c>
      <c r="G35" s="32">
        <v>1965829</v>
      </c>
      <c r="H35" s="27" t="s">
        <v>102</v>
      </c>
      <c r="I35" s="5" t="s">
        <v>50</v>
      </c>
      <c r="J35" s="5" t="s">
        <v>59</v>
      </c>
      <c r="K35" s="5" t="s">
        <v>103</v>
      </c>
      <c r="L35" s="27" t="s">
        <v>28</v>
      </c>
      <c r="M35" s="41">
        <v>8.6999999999999993</v>
      </c>
      <c r="N35" s="33">
        <v>73350</v>
      </c>
      <c r="O35" s="33" t="s">
        <v>548</v>
      </c>
      <c r="P35" s="33" t="s">
        <v>548</v>
      </c>
      <c r="Q35" s="33"/>
      <c r="R35" s="33">
        <f t="shared" si="0"/>
        <v>73350</v>
      </c>
    </row>
    <row r="36" spans="1:18" ht="25.5" x14ac:dyDescent="0.25">
      <c r="A36" s="35">
        <v>31</v>
      </c>
      <c r="B36" s="27" t="s">
        <v>45</v>
      </c>
      <c r="C36" s="27" t="s">
        <v>98</v>
      </c>
      <c r="D36" s="27" t="s">
        <v>99</v>
      </c>
      <c r="E36" s="31">
        <v>25300083</v>
      </c>
      <c r="F36" s="27" t="s">
        <v>104</v>
      </c>
      <c r="G36" s="32">
        <v>3989281</v>
      </c>
      <c r="H36" s="27" t="s">
        <v>105</v>
      </c>
      <c r="I36" s="5" t="s">
        <v>35</v>
      </c>
      <c r="J36" s="5" t="s">
        <v>59</v>
      </c>
      <c r="K36" s="5" t="s">
        <v>18</v>
      </c>
      <c r="L36" s="27" t="s">
        <v>28</v>
      </c>
      <c r="M36" s="41">
        <v>6.5</v>
      </c>
      <c r="N36" s="33">
        <v>3846590</v>
      </c>
      <c r="O36" s="33" t="s">
        <v>548</v>
      </c>
      <c r="P36" s="33" t="s">
        <v>548</v>
      </c>
      <c r="Q36" s="33"/>
      <c r="R36" s="33">
        <f t="shared" si="0"/>
        <v>3846590</v>
      </c>
    </row>
    <row r="37" spans="1:18" ht="38.25" x14ac:dyDescent="0.25">
      <c r="A37" s="35">
        <v>32</v>
      </c>
      <c r="B37" s="27" t="s">
        <v>45</v>
      </c>
      <c r="C37" s="27" t="s">
        <v>98</v>
      </c>
      <c r="D37" s="27" t="s">
        <v>99</v>
      </c>
      <c r="E37" s="31">
        <v>25300083</v>
      </c>
      <c r="F37" s="27" t="s">
        <v>100</v>
      </c>
      <c r="G37" s="32">
        <v>4759751</v>
      </c>
      <c r="H37" s="27" t="s">
        <v>106</v>
      </c>
      <c r="I37" s="5" t="s">
        <v>50</v>
      </c>
      <c r="J37" s="5" t="s">
        <v>59</v>
      </c>
      <c r="K37" s="5" t="s">
        <v>107</v>
      </c>
      <c r="L37" s="27" t="s">
        <v>28</v>
      </c>
      <c r="M37" s="41">
        <v>9.74</v>
      </c>
      <c r="N37" s="33">
        <v>82120</v>
      </c>
      <c r="O37" s="33" t="s">
        <v>548</v>
      </c>
      <c r="P37" s="33" t="s">
        <v>548</v>
      </c>
      <c r="Q37" s="33"/>
      <c r="R37" s="33">
        <f t="shared" si="0"/>
        <v>82120</v>
      </c>
    </row>
    <row r="38" spans="1:18" ht="25.5" x14ac:dyDescent="0.25">
      <c r="A38" s="35">
        <v>33</v>
      </c>
      <c r="B38" s="27" t="s">
        <v>45</v>
      </c>
      <c r="C38" s="27" t="s">
        <v>98</v>
      </c>
      <c r="D38" s="27" t="s">
        <v>99</v>
      </c>
      <c r="E38" s="31">
        <v>25300083</v>
      </c>
      <c r="F38" s="27" t="s">
        <v>104</v>
      </c>
      <c r="G38" s="32">
        <v>8323765</v>
      </c>
      <c r="H38" s="27" t="s">
        <v>108</v>
      </c>
      <c r="I38" s="5" t="s">
        <v>35</v>
      </c>
      <c r="J38" s="5" t="s">
        <v>59</v>
      </c>
      <c r="K38" s="5" t="s">
        <v>18</v>
      </c>
      <c r="L38" s="27" t="s">
        <v>28</v>
      </c>
      <c r="M38" s="41">
        <v>5</v>
      </c>
      <c r="N38" s="33">
        <v>2958910</v>
      </c>
      <c r="O38" s="33">
        <v>307300</v>
      </c>
      <c r="P38" s="33" t="s">
        <v>548</v>
      </c>
      <c r="Q38" s="33"/>
      <c r="R38" s="33">
        <f t="shared" si="0"/>
        <v>3266210</v>
      </c>
    </row>
    <row r="39" spans="1:18" ht="25.5" x14ac:dyDescent="0.25">
      <c r="A39" s="35">
        <v>34</v>
      </c>
      <c r="B39" s="27" t="s">
        <v>45</v>
      </c>
      <c r="C39" s="27" t="s">
        <v>98</v>
      </c>
      <c r="D39" s="27" t="s">
        <v>99</v>
      </c>
      <c r="E39" s="31">
        <v>25300083</v>
      </c>
      <c r="F39" s="27" t="s">
        <v>100</v>
      </c>
      <c r="G39" s="32">
        <v>8703925</v>
      </c>
      <c r="H39" s="27" t="s">
        <v>109</v>
      </c>
      <c r="I39" s="5" t="s">
        <v>63</v>
      </c>
      <c r="J39" s="5" t="s">
        <v>59</v>
      </c>
      <c r="K39" s="5" t="s">
        <v>110</v>
      </c>
      <c r="L39" s="27" t="s">
        <v>28</v>
      </c>
      <c r="M39" s="41">
        <v>5</v>
      </c>
      <c r="N39" s="33">
        <v>3678770</v>
      </c>
      <c r="O39" s="33">
        <v>429300</v>
      </c>
      <c r="P39" s="33" t="s">
        <v>548</v>
      </c>
      <c r="Q39" s="33"/>
      <c r="R39" s="33">
        <f t="shared" si="0"/>
        <v>4108070</v>
      </c>
    </row>
    <row r="40" spans="1:18" ht="25.5" x14ac:dyDescent="0.25">
      <c r="A40" s="35">
        <v>35</v>
      </c>
      <c r="B40" s="27" t="s">
        <v>45</v>
      </c>
      <c r="C40" s="27" t="s">
        <v>98</v>
      </c>
      <c r="D40" s="27" t="s">
        <v>99</v>
      </c>
      <c r="E40" s="31">
        <v>25300083</v>
      </c>
      <c r="F40" s="27" t="s">
        <v>100</v>
      </c>
      <c r="G40" s="32">
        <v>9261314</v>
      </c>
      <c r="H40" s="27" t="s">
        <v>111</v>
      </c>
      <c r="I40" s="5" t="s">
        <v>50</v>
      </c>
      <c r="J40" s="5" t="s">
        <v>59</v>
      </c>
      <c r="K40" s="5" t="s">
        <v>112</v>
      </c>
      <c r="L40" s="27" t="s">
        <v>28</v>
      </c>
      <c r="M40" s="41">
        <v>5</v>
      </c>
      <c r="N40" s="33">
        <v>42160</v>
      </c>
      <c r="O40" s="33" t="s">
        <v>548</v>
      </c>
      <c r="P40" s="33" t="s">
        <v>548</v>
      </c>
      <c r="Q40" s="33"/>
      <c r="R40" s="33">
        <f t="shared" si="0"/>
        <v>42160</v>
      </c>
    </row>
    <row r="41" spans="1:18" ht="38.25" x14ac:dyDescent="0.25">
      <c r="A41" s="35">
        <v>36</v>
      </c>
      <c r="B41" s="27" t="s">
        <v>113</v>
      </c>
      <c r="C41" s="27" t="s">
        <v>114</v>
      </c>
      <c r="D41" s="27" t="s">
        <v>115</v>
      </c>
      <c r="E41" s="31" t="s">
        <v>116</v>
      </c>
      <c r="F41" s="27" t="s">
        <v>117</v>
      </c>
      <c r="G41" s="32">
        <v>9144170</v>
      </c>
      <c r="H41" s="27" t="s">
        <v>118</v>
      </c>
      <c r="I41" s="5" t="s">
        <v>16</v>
      </c>
      <c r="J41" s="5" t="s">
        <v>59</v>
      </c>
      <c r="K41" s="5" t="s">
        <v>112</v>
      </c>
      <c r="L41" s="27" t="s">
        <v>19</v>
      </c>
      <c r="M41" s="43">
        <v>8</v>
      </c>
      <c r="N41" s="33">
        <v>2835000</v>
      </c>
      <c r="O41" s="33" t="s">
        <v>548</v>
      </c>
      <c r="P41" s="33" t="s">
        <v>548</v>
      </c>
      <c r="Q41" s="33"/>
      <c r="R41" s="33">
        <f t="shared" si="0"/>
        <v>2835000</v>
      </c>
    </row>
    <row r="42" spans="1:18" ht="25.5" x14ac:dyDescent="0.25">
      <c r="A42" s="35">
        <v>37</v>
      </c>
      <c r="B42" s="27" t="s">
        <v>90</v>
      </c>
      <c r="C42" s="27" t="s">
        <v>119</v>
      </c>
      <c r="D42" s="27" t="s">
        <v>120</v>
      </c>
      <c r="E42" s="31">
        <v>47934344</v>
      </c>
      <c r="F42" s="27" t="s">
        <v>121</v>
      </c>
      <c r="G42" s="32">
        <v>1987287</v>
      </c>
      <c r="H42" s="27" t="s">
        <v>119</v>
      </c>
      <c r="I42" s="5" t="s">
        <v>63</v>
      </c>
      <c r="J42" s="5" t="s">
        <v>17</v>
      </c>
      <c r="K42" s="5" t="s">
        <v>51</v>
      </c>
      <c r="L42" s="27" t="s">
        <v>28</v>
      </c>
      <c r="M42" s="41">
        <v>5.4</v>
      </c>
      <c r="N42" s="33">
        <v>2685090</v>
      </c>
      <c r="O42" s="33">
        <v>422900</v>
      </c>
      <c r="P42" s="33" t="s">
        <v>548</v>
      </c>
      <c r="Q42" s="33"/>
      <c r="R42" s="33">
        <f t="shared" si="0"/>
        <v>3107990</v>
      </c>
    </row>
    <row r="43" spans="1:18" ht="25.5" x14ac:dyDescent="0.25">
      <c r="A43" s="35">
        <v>38</v>
      </c>
      <c r="B43" s="27" t="s">
        <v>90</v>
      </c>
      <c r="C43" s="27" t="s">
        <v>119</v>
      </c>
      <c r="D43" s="27" t="s">
        <v>120</v>
      </c>
      <c r="E43" s="31">
        <v>47934344</v>
      </c>
      <c r="F43" s="27" t="s">
        <v>121</v>
      </c>
      <c r="G43" s="32" t="s">
        <v>582</v>
      </c>
      <c r="H43" s="27" t="s">
        <v>119</v>
      </c>
      <c r="I43" s="5" t="s">
        <v>63</v>
      </c>
      <c r="J43" s="5" t="s">
        <v>17</v>
      </c>
      <c r="K43" s="5" t="s">
        <v>597</v>
      </c>
      <c r="L43" s="27" t="s">
        <v>28</v>
      </c>
      <c r="M43" s="41" t="s">
        <v>618</v>
      </c>
      <c r="N43" s="33" t="s">
        <v>548</v>
      </c>
      <c r="O43" s="33" t="s">
        <v>548</v>
      </c>
      <c r="P43" s="33">
        <v>1467000</v>
      </c>
      <c r="Q43" s="33"/>
      <c r="R43" s="33">
        <f t="shared" si="0"/>
        <v>1467000</v>
      </c>
    </row>
    <row r="44" spans="1:18" ht="38.25" x14ac:dyDescent="0.25">
      <c r="A44" s="35">
        <v>39</v>
      </c>
      <c r="B44" s="27" t="s">
        <v>90</v>
      </c>
      <c r="C44" s="27" t="s">
        <v>119</v>
      </c>
      <c r="D44" s="27" t="s">
        <v>120</v>
      </c>
      <c r="E44" s="31">
        <v>47934344</v>
      </c>
      <c r="F44" s="27" t="s">
        <v>61</v>
      </c>
      <c r="G44" s="32" t="s">
        <v>544</v>
      </c>
      <c r="H44" s="27" t="s">
        <v>119</v>
      </c>
      <c r="I44" s="5" t="s">
        <v>147</v>
      </c>
      <c r="J44" s="5" t="s">
        <v>29</v>
      </c>
      <c r="K44" s="5" t="s">
        <v>51</v>
      </c>
      <c r="L44" s="27" t="s">
        <v>28</v>
      </c>
      <c r="M44" s="45">
        <v>3</v>
      </c>
      <c r="N44" s="33" t="s">
        <v>548</v>
      </c>
      <c r="O44" s="33" t="s">
        <v>548</v>
      </c>
      <c r="P44" s="33">
        <v>1977000</v>
      </c>
      <c r="Q44" s="33"/>
      <c r="R44" s="33">
        <f t="shared" si="0"/>
        <v>1977000</v>
      </c>
    </row>
    <row r="45" spans="1:18" ht="25.5" x14ac:dyDescent="0.25">
      <c r="A45" s="35">
        <v>40</v>
      </c>
      <c r="B45" s="27" t="s">
        <v>113</v>
      </c>
      <c r="C45" s="27" t="s">
        <v>122</v>
      </c>
      <c r="D45" s="27" t="s">
        <v>123</v>
      </c>
      <c r="E45" s="34">
        <v>65267991</v>
      </c>
      <c r="F45" s="27" t="s">
        <v>57</v>
      </c>
      <c r="G45" s="32">
        <v>3999956</v>
      </c>
      <c r="H45" s="27" t="s">
        <v>122</v>
      </c>
      <c r="I45" s="5" t="s">
        <v>63</v>
      </c>
      <c r="J45" s="5" t="s">
        <v>59</v>
      </c>
      <c r="K45" s="5" t="s">
        <v>112</v>
      </c>
      <c r="L45" s="27" t="s">
        <v>28</v>
      </c>
      <c r="M45" s="41">
        <v>0.9</v>
      </c>
      <c r="N45" s="33">
        <v>1054550</v>
      </c>
      <c r="O45" s="33">
        <v>70200</v>
      </c>
      <c r="P45" s="33" t="s">
        <v>548</v>
      </c>
      <c r="Q45" s="33"/>
      <c r="R45" s="33">
        <f t="shared" si="0"/>
        <v>1124750</v>
      </c>
    </row>
    <row r="46" spans="1:18" ht="25.5" x14ac:dyDescent="0.25">
      <c r="A46" s="35">
        <v>41</v>
      </c>
      <c r="B46" s="27" t="s">
        <v>113</v>
      </c>
      <c r="C46" s="27" t="s">
        <v>122</v>
      </c>
      <c r="D46" s="27" t="s">
        <v>123</v>
      </c>
      <c r="E46" s="31">
        <v>65267991</v>
      </c>
      <c r="F46" s="27" t="s">
        <v>124</v>
      </c>
      <c r="G46" s="32">
        <v>5066579</v>
      </c>
      <c r="H46" s="27" t="s">
        <v>122</v>
      </c>
      <c r="I46" s="5" t="s">
        <v>26</v>
      </c>
      <c r="J46" s="5" t="s">
        <v>59</v>
      </c>
      <c r="K46" s="5" t="s">
        <v>246</v>
      </c>
      <c r="L46" s="27" t="s">
        <v>28</v>
      </c>
      <c r="M46" s="41">
        <v>3.5</v>
      </c>
      <c r="N46" s="33">
        <v>308900</v>
      </c>
      <c r="O46" s="33" t="s">
        <v>548</v>
      </c>
      <c r="P46" s="33" t="s">
        <v>548</v>
      </c>
      <c r="Q46" s="33"/>
      <c r="R46" s="33">
        <f t="shared" si="0"/>
        <v>308900</v>
      </c>
    </row>
    <row r="47" spans="1:18" ht="25.5" x14ac:dyDescent="0.25">
      <c r="A47" s="35">
        <v>42</v>
      </c>
      <c r="B47" s="27" t="s">
        <v>113</v>
      </c>
      <c r="C47" s="29" t="s">
        <v>122</v>
      </c>
      <c r="D47" s="27" t="s">
        <v>123</v>
      </c>
      <c r="E47" s="34">
        <v>65267991</v>
      </c>
      <c r="F47" s="27" t="s">
        <v>125</v>
      </c>
      <c r="G47" s="35">
        <v>8496098</v>
      </c>
      <c r="H47" s="29" t="s">
        <v>122</v>
      </c>
      <c r="I47" s="29" t="s">
        <v>35</v>
      </c>
      <c r="J47" s="29" t="s">
        <v>59</v>
      </c>
      <c r="K47" s="29" t="s">
        <v>112</v>
      </c>
      <c r="L47" s="38" t="s">
        <v>28</v>
      </c>
      <c r="M47" s="42">
        <v>3.5</v>
      </c>
      <c r="N47" s="33">
        <v>2161040</v>
      </c>
      <c r="O47" s="33">
        <v>219100</v>
      </c>
      <c r="P47" s="33" t="s">
        <v>548</v>
      </c>
      <c r="Q47" s="33"/>
      <c r="R47" s="33">
        <f t="shared" si="0"/>
        <v>2380140</v>
      </c>
    </row>
    <row r="48" spans="1:18" ht="25.5" x14ac:dyDescent="0.25">
      <c r="A48" s="35">
        <v>43</v>
      </c>
      <c r="B48" s="27" t="s">
        <v>113</v>
      </c>
      <c r="C48" s="29" t="s">
        <v>122</v>
      </c>
      <c r="D48" s="27" t="s">
        <v>123</v>
      </c>
      <c r="E48" s="31">
        <v>65267991</v>
      </c>
      <c r="F48" s="27" t="s">
        <v>126</v>
      </c>
      <c r="G48" s="35">
        <v>9003873</v>
      </c>
      <c r="H48" s="29" t="s">
        <v>122</v>
      </c>
      <c r="I48" s="28" t="s">
        <v>35</v>
      </c>
      <c r="J48" s="28" t="s">
        <v>59</v>
      </c>
      <c r="K48" s="28" t="s">
        <v>112</v>
      </c>
      <c r="L48" s="38" t="s">
        <v>28</v>
      </c>
      <c r="M48" s="42">
        <v>3.2</v>
      </c>
      <c r="N48" s="33">
        <v>163760</v>
      </c>
      <c r="O48" s="33" t="s">
        <v>548</v>
      </c>
      <c r="P48" s="33" t="s">
        <v>548</v>
      </c>
      <c r="Q48" s="33"/>
      <c r="R48" s="33">
        <f t="shared" si="0"/>
        <v>163760</v>
      </c>
    </row>
    <row r="49" spans="1:18" ht="25.5" x14ac:dyDescent="0.25">
      <c r="A49" s="35">
        <v>44</v>
      </c>
      <c r="B49" s="27" t="s">
        <v>113</v>
      </c>
      <c r="C49" s="27" t="s">
        <v>127</v>
      </c>
      <c r="D49" s="27" t="s">
        <v>128</v>
      </c>
      <c r="E49" s="31">
        <v>73633178</v>
      </c>
      <c r="F49" s="27" t="s">
        <v>121</v>
      </c>
      <c r="G49" s="32">
        <v>1140411</v>
      </c>
      <c r="H49" s="27" t="s">
        <v>129</v>
      </c>
      <c r="I49" s="5" t="s">
        <v>26</v>
      </c>
      <c r="J49" s="5" t="s">
        <v>17</v>
      </c>
      <c r="K49" s="5" t="s">
        <v>75</v>
      </c>
      <c r="L49" s="27" t="s">
        <v>28</v>
      </c>
      <c r="M49" s="41">
        <v>2.11</v>
      </c>
      <c r="N49" s="33">
        <v>1049170</v>
      </c>
      <c r="O49" s="33">
        <v>165100</v>
      </c>
      <c r="P49" s="33" t="s">
        <v>548</v>
      </c>
      <c r="Q49" s="33"/>
      <c r="R49" s="33">
        <f t="shared" si="0"/>
        <v>1214270</v>
      </c>
    </row>
    <row r="50" spans="1:18" ht="25.5" x14ac:dyDescent="0.25">
      <c r="A50" s="35">
        <v>45</v>
      </c>
      <c r="B50" s="27" t="s">
        <v>113</v>
      </c>
      <c r="C50" s="27" t="s">
        <v>127</v>
      </c>
      <c r="D50" s="27" t="s">
        <v>128</v>
      </c>
      <c r="E50" s="31">
        <v>73633178</v>
      </c>
      <c r="F50" s="27" t="s">
        <v>121</v>
      </c>
      <c r="G50" s="32" t="s">
        <v>583</v>
      </c>
      <c r="H50" s="27" t="s">
        <v>129</v>
      </c>
      <c r="I50" s="5" t="s">
        <v>26</v>
      </c>
      <c r="J50" s="5" t="s">
        <v>17</v>
      </c>
      <c r="K50" s="5" t="s">
        <v>75</v>
      </c>
      <c r="L50" s="27" t="s">
        <v>28</v>
      </c>
      <c r="M50" s="41" t="s">
        <v>619</v>
      </c>
      <c r="N50" s="33" t="s">
        <v>548</v>
      </c>
      <c r="O50" s="33" t="s">
        <v>548</v>
      </c>
      <c r="P50" s="33">
        <v>1099800</v>
      </c>
      <c r="Q50" s="33"/>
      <c r="R50" s="33">
        <f t="shared" si="0"/>
        <v>1099800</v>
      </c>
    </row>
    <row r="51" spans="1:18" ht="25.5" x14ac:dyDescent="0.25">
      <c r="A51" s="35">
        <v>46</v>
      </c>
      <c r="B51" s="27" t="s">
        <v>113</v>
      </c>
      <c r="C51" s="27" t="s">
        <v>127</v>
      </c>
      <c r="D51" s="27" t="s">
        <v>128</v>
      </c>
      <c r="E51" s="31">
        <v>73633178</v>
      </c>
      <c r="F51" s="27" t="s">
        <v>89</v>
      </c>
      <c r="G51" s="32">
        <v>1320592</v>
      </c>
      <c r="H51" s="27" t="s">
        <v>130</v>
      </c>
      <c r="I51" s="5" t="s">
        <v>16</v>
      </c>
      <c r="J51" s="5" t="s">
        <v>17</v>
      </c>
      <c r="K51" s="5" t="s">
        <v>75</v>
      </c>
      <c r="L51" s="27" t="s">
        <v>19</v>
      </c>
      <c r="M51" s="43">
        <v>42</v>
      </c>
      <c r="N51" s="33">
        <v>8889120</v>
      </c>
      <c r="O51" s="33">
        <v>589600</v>
      </c>
      <c r="P51" s="33" t="s">
        <v>548</v>
      </c>
      <c r="Q51" s="33"/>
      <c r="R51" s="33">
        <f t="shared" si="0"/>
        <v>9478720</v>
      </c>
    </row>
    <row r="52" spans="1:18" ht="25.5" x14ac:dyDescent="0.25">
      <c r="A52" s="35">
        <v>47</v>
      </c>
      <c r="B52" s="27" t="s">
        <v>113</v>
      </c>
      <c r="C52" s="27" t="s">
        <v>127</v>
      </c>
      <c r="D52" s="27" t="s">
        <v>128</v>
      </c>
      <c r="E52" s="31">
        <v>73633178</v>
      </c>
      <c r="F52" s="27" t="s">
        <v>15</v>
      </c>
      <c r="G52" s="32">
        <v>3024085</v>
      </c>
      <c r="H52" s="27" t="s">
        <v>131</v>
      </c>
      <c r="I52" s="5" t="s">
        <v>16</v>
      </c>
      <c r="J52" s="5" t="s">
        <v>17</v>
      </c>
      <c r="K52" s="5" t="s">
        <v>75</v>
      </c>
      <c r="L52" s="27" t="s">
        <v>19</v>
      </c>
      <c r="M52" s="43">
        <v>23</v>
      </c>
      <c r="N52" s="33">
        <v>6436640</v>
      </c>
      <c r="O52" s="33">
        <v>223800</v>
      </c>
      <c r="P52" s="33" t="s">
        <v>548</v>
      </c>
      <c r="Q52" s="33"/>
      <c r="R52" s="33">
        <f t="shared" si="0"/>
        <v>6660440</v>
      </c>
    </row>
    <row r="53" spans="1:18" ht="25.5" x14ac:dyDescent="0.25">
      <c r="A53" s="35">
        <v>48</v>
      </c>
      <c r="B53" s="27" t="s">
        <v>113</v>
      </c>
      <c r="C53" s="27" t="s">
        <v>127</v>
      </c>
      <c r="D53" s="27" t="s">
        <v>128</v>
      </c>
      <c r="E53" s="31">
        <v>73633178</v>
      </c>
      <c r="F53" s="27" t="s">
        <v>132</v>
      </c>
      <c r="G53" s="32">
        <v>3257944</v>
      </c>
      <c r="H53" s="5" t="s">
        <v>133</v>
      </c>
      <c r="I53" s="5" t="s">
        <v>50</v>
      </c>
      <c r="J53" s="5" t="s">
        <v>68</v>
      </c>
      <c r="K53" s="5" t="s">
        <v>75</v>
      </c>
      <c r="L53" s="27" t="s">
        <v>28</v>
      </c>
      <c r="M53" s="41">
        <v>2.8</v>
      </c>
      <c r="N53" s="33">
        <v>2105350</v>
      </c>
      <c r="O53" s="33">
        <v>248400</v>
      </c>
      <c r="P53" s="33" t="s">
        <v>548</v>
      </c>
      <c r="Q53" s="33"/>
      <c r="R53" s="33">
        <f t="shared" si="0"/>
        <v>2353750</v>
      </c>
    </row>
    <row r="54" spans="1:18" ht="25.5" x14ac:dyDescent="0.25">
      <c r="A54" s="35">
        <v>49</v>
      </c>
      <c r="B54" s="27" t="s">
        <v>113</v>
      </c>
      <c r="C54" s="27" t="s">
        <v>127</v>
      </c>
      <c r="D54" s="27" t="s">
        <v>128</v>
      </c>
      <c r="E54" s="34">
        <v>73633178</v>
      </c>
      <c r="F54" s="27" t="s">
        <v>125</v>
      </c>
      <c r="G54" s="35">
        <v>3893111</v>
      </c>
      <c r="H54" s="27" t="s">
        <v>134</v>
      </c>
      <c r="I54" s="27" t="s">
        <v>35</v>
      </c>
      <c r="J54" s="27" t="s">
        <v>17</v>
      </c>
      <c r="K54" s="27" t="s">
        <v>75</v>
      </c>
      <c r="L54" s="38" t="s">
        <v>28</v>
      </c>
      <c r="M54" s="42">
        <v>3.83</v>
      </c>
      <c r="N54" s="33">
        <v>2364800</v>
      </c>
      <c r="O54" s="33">
        <v>239800</v>
      </c>
      <c r="P54" s="33" t="s">
        <v>548</v>
      </c>
      <c r="Q54" s="33"/>
      <c r="R54" s="33">
        <f t="shared" si="0"/>
        <v>2604600</v>
      </c>
    </row>
    <row r="55" spans="1:18" ht="25.5" x14ac:dyDescent="0.25">
      <c r="A55" s="35">
        <v>50</v>
      </c>
      <c r="B55" s="27" t="s">
        <v>113</v>
      </c>
      <c r="C55" s="27" t="s">
        <v>127</v>
      </c>
      <c r="D55" s="27" t="s">
        <v>128</v>
      </c>
      <c r="E55" s="31">
        <v>73633178</v>
      </c>
      <c r="F55" s="27" t="s">
        <v>61</v>
      </c>
      <c r="G55" s="32">
        <v>4825919</v>
      </c>
      <c r="H55" s="27" t="s">
        <v>135</v>
      </c>
      <c r="I55" s="5" t="s">
        <v>16</v>
      </c>
      <c r="J55" s="5" t="s">
        <v>17</v>
      </c>
      <c r="K55" s="5" t="s">
        <v>75</v>
      </c>
      <c r="L55" s="27" t="s">
        <v>19</v>
      </c>
      <c r="M55" s="43">
        <v>4</v>
      </c>
      <c r="N55" s="33">
        <v>1915680</v>
      </c>
      <c r="O55" s="33">
        <v>52400</v>
      </c>
      <c r="P55" s="33" t="s">
        <v>548</v>
      </c>
      <c r="Q55" s="33"/>
      <c r="R55" s="33">
        <f t="shared" si="0"/>
        <v>1968080</v>
      </c>
    </row>
    <row r="56" spans="1:18" ht="25.5" x14ac:dyDescent="0.25">
      <c r="A56" s="35">
        <v>51</v>
      </c>
      <c r="B56" s="27" t="s">
        <v>113</v>
      </c>
      <c r="C56" s="27" t="s">
        <v>127</v>
      </c>
      <c r="D56" s="27" t="s">
        <v>128</v>
      </c>
      <c r="E56" s="31">
        <v>73633178</v>
      </c>
      <c r="F56" s="27" t="s">
        <v>61</v>
      </c>
      <c r="G56" s="32">
        <v>5765917</v>
      </c>
      <c r="H56" s="27" t="s">
        <v>136</v>
      </c>
      <c r="I56" s="5" t="s">
        <v>16</v>
      </c>
      <c r="J56" s="5" t="s">
        <v>17</v>
      </c>
      <c r="K56" s="5" t="s">
        <v>75</v>
      </c>
      <c r="L56" s="27" t="s">
        <v>19</v>
      </c>
      <c r="M56" s="43">
        <v>4</v>
      </c>
      <c r="N56" s="33">
        <v>2440530</v>
      </c>
      <c r="O56" s="33">
        <v>52400</v>
      </c>
      <c r="P56" s="33" t="s">
        <v>548</v>
      </c>
      <c r="Q56" s="33"/>
      <c r="R56" s="33">
        <f t="shared" si="0"/>
        <v>2492930</v>
      </c>
    </row>
    <row r="57" spans="1:18" ht="25.5" x14ac:dyDescent="0.25">
      <c r="A57" s="35">
        <v>52</v>
      </c>
      <c r="B57" s="27" t="s">
        <v>113</v>
      </c>
      <c r="C57" s="27" t="s">
        <v>127</v>
      </c>
      <c r="D57" s="27" t="s">
        <v>128</v>
      </c>
      <c r="E57" s="31">
        <v>73633178</v>
      </c>
      <c r="F57" s="27" t="s">
        <v>89</v>
      </c>
      <c r="G57" s="32">
        <v>6211334</v>
      </c>
      <c r="H57" s="27" t="s">
        <v>137</v>
      </c>
      <c r="I57" s="5" t="s">
        <v>16</v>
      </c>
      <c r="J57" s="5" t="s">
        <v>17</v>
      </c>
      <c r="K57" s="5" t="s">
        <v>75</v>
      </c>
      <c r="L57" s="27" t="s">
        <v>19</v>
      </c>
      <c r="M57" s="43">
        <v>18</v>
      </c>
      <c r="N57" s="33">
        <v>3809610</v>
      </c>
      <c r="O57" s="33">
        <v>252600</v>
      </c>
      <c r="P57" s="33" t="s">
        <v>548</v>
      </c>
      <c r="Q57" s="33"/>
      <c r="R57" s="33">
        <f t="shared" si="0"/>
        <v>4062210</v>
      </c>
    </row>
    <row r="58" spans="1:18" ht="25.5" x14ac:dyDescent="0.25">
      <c r="A58" s="35">
        <v>53</v>
      </c>
      <c r="B58" s="27" t="s">
        <v>113</v>
      </c>
      <c r="C58" s="27" t="s">
        <v>127</v>
      </c>
      <c r="D58" s="27" t="s">
        <v>128</v>
      </c>
      <c r="E58" s="31">
        <v>73633178</v>
      </c>
      <c r="F58" s="27" t="s">
        <v>61</v>
      </c>
      <c r="G58" s="32">
        <v>6473479</v>
      </c>
      <c r="H58" s="27" t="s">
        <v>138</v>
      </c>
      <c r="I58" s="5" t="s">
        <v>26</v>
      </c>
      <c r="J58" s="5" t="s">
        <v>59</v>
      </c>
      <c r="K58" s="5" t="s">
        <v>139</v>
      </c>
      <c r="L58" s="27" t="s">
        <v>28</v>
      </c>
      <c r="M58" s="41">
        <v>2.5</v>
      </c>
      <c r="N58" s="33">
        <v>1430000</v>
      </c>
      <c r="O58" s="33">
        <v>146100</v>
      </c>
      <c r="P58" s="33" t="s">
        <v>548</v>
      </c>
      <c r="Q58" s="33"/>
      <c r="R58" s="33">
        <f t="shared" si="0"/>
        <v>1576100</v>
      </c>
    </row>
    <row r="59" spans="1:18" ht="25.5" x14ac:dyDescent="0.25">
      <c r="A59" s="35">
        <v>54</v>
      </c>
      <c r="B59" s="27" t="s">
        <v>113</v>
      </c>
      <c r="C59" s="27" t="s">
        <v>127</v>
      </c>
      <c r="D59" s="27" t="s">
        <v>128</v>
      </c>
      <c r="E59" s="31">
        <v>73633178</v>
      </c>
      <c r="F59" s="27" t="s">
        <v>61</v>
      </c>
      <c r="G59" s="32" t="s">
        <v>584</v>
      </c>
      <c r="H59" s="27" t="s">
        <v>138</v>
      </c>
      <c r="I59" s="5" t="s">
        <v>26</v>
      </c>
      <c r="J59" s="5" t="s">
        <v>59</v>
      </c>
      <c r="K59" s="5" t="s">
        <v>139</v>
      </c>
      <c r="L59" s="27" t="s">
        <v>28</v>
      </c>
      <c r="M59" s="41" t="s">
        <v>620</v>
      </c>
      <c r="N59" s="33" t="s">
        <v>548</v>
      </c>
      <c r="O59" s="33" t="s">
        <v>548</v>
      </c>
      <c r="P59" s="33">
        <v>1610000</v>
      </c>
      <c r="Q59" s="33"/>
      <c r="R59" s="33">
        <f t="shared" si="0"/>
        <v>1610000</v>
      </c>
    </row>
    <row r="60" spans="1:18" ht="25.5" x14ac:dyDescent="0.25">
      <c r="A60" s="35">
        <v>55</v>
      </c>
      <c r="B60" s="27" t="s">
        <v>113</v>
      </c>
      <c r="C60" s="27" t="s">
        <v>127</v>
      </c>
      <c r="D60" s="27" t="s">
        <v>128</v>
      </c>
      <c r="E60" s="31">
        <v>73633178</v>
      </c>
      <c r="F60" s="27" t="s">
        <v>66</v>
      </c>
      <c r="G60" s="32">
        <v>7370148</v>
      </c>
      <c r="H60" s="27" t="s">
        <v>140</v>
      </c>
      <c r="I60" s="5" t="s">
        <v>63</v>
      </c>
      <c r="J60" s="5" t="s">
        <v>68</v>
      </c>
      <c r="K60" s="5" t="s">
        <v>75</v>
      </c>
      <c r="L60" s="27" t="s">
        <v>28</v>
      </c>
      <c r="M60" s="41">
        <v>3.62</v>
      </c>
      <c r="N60" s="33">
        <v>2720120</v>
      </c>
      <c r="O60" s="33">
        <v>264400</v>
      </c>
      <c r="P60" s="33" t="s">
        <v>548</v>
      </c>
      <c r="Q60" s="33"/>
      <c r="R60" s="33">
        <f t="shared" si="0"/>
        <v>2984520</v>
      </c>
    </row>
    <row r="61" spans="1:18" ht="25.5" x14ac:dyDescent="0.25">
      <c r="A61" s="35">
        <v>56</v>
      </c>
      <c r="B61" s="27" t="s">
        <v>113</v>
      </c>
      <c r="C61" s="27" t="s">
        <v>141</v>
      </c>
      <c r="D61" s="27" t="s">
        <v>142</v>
      </c>
      <c r="E61" s="31">
        <v>73632783</v>
      </c>
      <c r="F61" s="27" t="s">
        <v>117</v>
      </c>
      <c r="G61" s="32">
        <v>3139989</v>
      </c>
      <c r="H61" s="27" t="s">
        <v>555</v>
      </c>
      <c r="I61" s="5" t="s">
        <v>16</v>
      </c>
      <c r="J61" s="5" t="s">
        <v>59</v>
      </c>
      <c r="K61" s="5" t="s">
        <v>85</v>
      </c>
      <c r="L61" s="27" t="s">
        <v>19</v>
      </c>
      <c r="M61" s="43" t="s">
        <v>614</v>
      </c>
      <c r="N61" s="33">
        <v>4850370</v>
      </c>
      <c r="O61" s="33">
        <v>152800</v>
      </c>
      <c r="P61" s="33" t="s">
        <v>548</v>
      </c>
      <c r="Q61" s="33"/>
      <c r="R61" s="33">
        <f t="shared" si="0"/>
        <v>5003170</v>
      </c>
    </row>
    <row r="62" spans="1:18" ht="38.25" x14ac:dyDescent="0.25">
      <c r="A62" s="35">
        <v>57</v>
      </c>
      <c r="B62" s="27" t="s">
        <v>113</v>
      </c>
      <c r="C62" s="27" t="s">
        <v>141</v>
      </c>
      <c r="D62" s="27" t="s">
        <v>142</v>
      </c>
      <c r="E62" s="31">
        <v>73632783</v>
      </c>
      <c r="F62" s="27" t="s">
        <v>61</v>
      </c>
      <c r="G62" s="32">
        <v>4336897</v>
      </c>
      <c r="H62" s="27" t="s">
        <v>143</v>
      </c>
      <c r="I62" s="5" t="s">
        <v>16</v>
      </c>
      <c r="J62" s="5" t="s">
        <v>59</v>
      </c>
      <c r="K62" s="5" t="s">
        <v>85</v>
      </c>
      <c r="L62" s="27" t="s">
        <v>19</v>
      </c>
      <c r="M62" s="43">
        <v>26</v>
      </c>
      <c r="N62" s="33">
        <v>10391690</v>
      </c>
      <c r="O62" s="33">
        <v>202300</v>
      </c>
      <c r="P62" s="33" t="s">
        <v>548</v>
      </c>
      <c r="Q62" s="33"/>
      <c r="R62" s="33">
        <f t="shared" si="0"/>
        <v>10593990</v>
      </c>
    </row>
    <row r="63" spans="1:18" ht="25.5" x14ac:dyDescent="0.25">
      <c r="A63" s="35">
        <v>58</v>
      </c>
      <c r="B63" s="27" t="s">
        <v>113</v>
      </c>
      <c r="C63" s="27" t="s">
        <v>141</v>
      </c>
      <c r="D63" s="27" t="s">
        <v>142</v>
      </c>
      <c r="E63" s="31">
        <v>73632783</v>
      </c>
      <c r="F63" s="27" t="s">
        <v>121</v>
      </c>
      <c r="G63" s="32">
        <v>4873338</v>
      </c>
      <c r="H63" s="27" t="s">
        <v>121</v>
      </c>
      <c r="I63" s="5" t="s">
        <v>63</v>
      </c>
      <c r="J63" s="5" t="s">
        <v>17</v>
      </c>
      <c r="K63" s="5" t="s">
        <v>85</v>
      </c>
      <c r="L63" s="27" t="s">
        <v>28</v>
      </c>
      <c r="M63" s="41">
        <v>12.78</v>
      </c>
      <c r="N63" s="33">
        <v>6543820</v>
      </c>
      <c r="O63" s="33">
        <v>888400</v>
      </c>
      <c r="P63" s="33" t="s">
        <v>548</v>
      </c>
      <c r="Q63" s="33"/>
      <c r="R63" s="33">
        <f t="shared" si="0"/>
        <v>7432220</v>
      </c>
    </row>
    <row r="64" spans="1:18" ht="25.5" x14ac:dyDescent="0.25">
      <c r="A64" s="35">
        <v>59</v>
      </c>
      <c r="B64" s="27" t="s">
        <v>113</v>
      </c>
      <c r="C64" s="27" t="s">
        <v>141</v>
      </c>
      <c r="D64" s="27" t="s">
        <v>142</v>
      </c>
      <c r="E64" s="31">
        <v>73632783</v>
      </c>
      <c r="F64" s="27" t="s">
        <v>24</v>
      </c>
      <c r="G64" s="32">
        <v>5119406</v>
      </c>
      <c r="H64" s="27" t="s">
        <v>24</v>
      </c>
      <c r="I64" s="5" t="s">
        <v>26</v>
      </c>
      <c r="J64" s="5" t="s">
        <v>17</v>
      </c>
      <c r="K64" s="5" t="s">
        <v>85</v>
      </c>
      <c r="L64" s="27" t="s">
        <v>28</v>
      </c>
      <c r="M64" s="41">
        <v>3.3</v>
      </c>
      <c r="N64" s="33">
        <v>1894240</v>
      </c>
      <c r="O64" s="33">
        <v>185400</v>
      </c>
      <c r="P64" s="33" t="s">
        <v>548</v>
      </c>
      <c r="Q64" s="33"/>
      <c r="R64" s="33">
        <f t="shared" si="0"/>
        <v>2079640</v>
      </c>
    </row>
    <row r="65" spans="1:18" ht="25.5" x14ac:dyDescent="0.25">
      <c r="A65" s="35">
        <v>60</v>
      </c>
      <c r="B65" s="27" t="s">
        <v>113</v>
      </c>
      <c r="C65" s="27" t="s">
        <v>141</v>
      </c>
      <c r="D65" s="27" t="s">
        <v>142</v>
      </c>
      <c r="E65" s="31">
        <v>73632783</v>
      </c>
      <c r="F65" s="27" t="s">
        <v>15</v>
      </c>
      <c r="G65" s="32">
        <v>6637286</v>
      </c>
      <c r="H65" s="5" t="s">
        <v>144</v>
      </c>
      <c r="I65" s="5" t="s">
        <v>16</v>
      </c>
      <c r="J65" s="5" t="s">
        <v>17</v>
      </c>
      <c r="K65" s="5" t="s">
        <v>85</v>
      </c>
      <c r="L65" s="27" t="s">
        <v>19</v>
      </c>
      <c r="M65" s="43">
        <v>42</v>
      </c>
      <c r="N65" s="33">
        <v>11753900</v>
      </c>
      <c r="O65" s="33">
        <v>340100</v>
      </c>
      <c r="P65" s="33" t="s">
        <v>548</v>
      </c>
      <c r="Q65" s="33"/>
      <c r="R65" s="33">
        <f t="shared" si="0"/>
        <v>12094000</v>
      </c>
    </row>
    <row r="66" spans="1:18" ht="25.5" x14ac:dyDescent="0.25">
      <c r="A66" s="35">
        <v>61</v>
      </c>
      <c r="B66" s="27" t="s">
        <v>113</v>
      </c>
      <c r="C66" s="29" t="s">
        <v>141</v>
      </c>
      <c r="D66" s="27" t="s">
        <v>142</v>
      </c>
      <c r="E66" s="34">
        <v>73632783</v>
      </c>
      <c r="F66" s="27" t="s">
        <v>125</v>
      </c>
      <c r="G66" s="35">
        <v>7371787</v>
      </c>
      <c r="H66" s="29" t="s">
        <v>145</v>
      </c>
      <c r="I66" s="29" t="s">
        <v>35</v>
      </c>
      <c r="J66" s="29" t="s">
        <v>17</v>
      </c>
      <c r="K66" s="29" t="s">
        <v>85</v>
      </c>
      <c r="L66" s="38" t="s">
        <v>28</v>
      </c>
      <c r="M66" s="42">
        <v>4.3099999999999996</v>
      </c>
      <c r="N66" s="33">
        <v>2661170</v>
      </c>
      <c r="O66" s="33">
        <v>222600</v>
      </c>
      <c r="P66" s="33" t="s">
        <v>548</v>
      </c>
      <c r="Q66" s="33"/>
      <c r="R66" s="33">
        <f t="shared" si="0"/>
        <v>2883770</v>
      </c>
    </row>
    <row r="67" spans="1:18" ht="25.5" x14ac:dyDescent="0.25">
      <c r="A67" s="35">
        <v>62</v>
      </c>
      <c r="B67" s="27" t="s">
        <v>113</v>
      </c>
      <c r="C67" s="29" t="s">
        <v>141</v>
      </c>
      <c r="D67" s="27" t="s">
        <v>142</v>
      </c>
      <c r="E67" s="34">
        <v>73632783</v>
      </c>
      <c r="F67" s="27" t="s">
        <v>61</v>
      </c>
      <c r="G67" s="35">
        <v>7670741</v>
      </c>
      <c r="H67" s="28" t="s">
        <v>146</v>
      </c>
      <c r="I67" s="28" t="s">
        <v>147</v>
      </c>
      <c r="J67" s="28" t="s">
        <v>17</v>
      </c>
      <c r="K67" s="28" t="s">
        <v>85</v>
      </c>
      <c r="L67" s="38" t="s">
        <v>28</v>
      </c>
      <c r="M67" s="42">
        <v>3.3</v>
      </c>
      <c r="N67" s="33">
        <v>2066750</v>
      </c>
      <c r="O67" s="33">
        <v>173800</v>
      </c>
      <c r="P67" s="33" t="s">
        <v>548</v>
      </c>
      <c r="Q67" s="33"/>
      <c r="R67" s="33">
        <f t="shared" si="0"/>
        <v>2240550</v>
      </c>
    </row>
    <row r="68" spans="1:18" ht="25.5" x14ac:dyDescent="0.25">
      <c r="A68" s="35">
        <v>63</v>
      </c>
      <c r="B68" s="27" t="s">
        <v>113</v>
      </c>
      <c r="C68" s="29" t="s">
        <v>141</v>
      </c>
      <c r="D68" s="27" t="s">
        <v>142</v>
      </c>
      <c r="E68" s="34" t="s">
        <v>152</v>
      </c>
      <c r="F68" s="27" t="s">
        <v>61</v>
      </c>
      <c r="G68" s="35" t="s">
        <v>604</v>
      </c>
      <c r="H68" s="28" t="s">
        <v>146</v>
      </c>
      <c r="I68" s="28" t="s">
        <v>147</v>
      </c>
      <c r="J68" s="28" t="s">
        <v>17</v>
      </c>
      <c r="K68" s="28" t="s">
        <v>85</v>
      </c>
      <c r="L68" s="38" t="s">
        <v>28</v>
      </c>
      <c r="M68" s="42">
        <v>1</v>
      </c>
      <c r="N68" s="33" t="s">
        <v>548</v>
      </c>
      <c r="O68" s="33" t="s">
        <v>548</v>
      </c>
      <c r="P68" s="33">
        <v>611400</v>
      </c>
      <c r="Q68" s="33"/>
      <c r="R68" s="33">
        <f t="shared" si="0"/>
        <v>611400</v>
      </c>
    </row>
    <row r="69" spans="1:18" ht="25.5" x14ac:dyDescent="0.25">
      <c r="A69" s="35">
        <v>64</v>
      </c>
      <c r="B69" s="27" t="s">
        <v>113</v>
      </c>
      <c r="C69" s="27" t="s">
        <v>141</v>
      </c>
      <c r="D69" s="27" t="s">
        <v>142</v>
      </c>
      <c r="E69" s="31">
        <v>73632783</v>
      </c>
      <c r="F69" s="27" t="s">
        <v>100</v>
      </c>
      <c r="G69" s="32">
        <v>7988336</v>
      </c>
      <c r="H69" s="6" t="s">
        <v>100</v>
      </c>
      <c r="I69" s="5" t="s">
        <v>50</v>
      </c>
      <c r="J69" s="5" t="s">
        <v>59</v>
      </c>
      <c r="K69" s="5" t="s">
        <v>148</v>
      </c>
      <c r="L69" s="27" t="s">
        <v>28</v>
      </c>
      <c r="M69" s="41">
        <v>6</v>
      </c>
      <c r="N69" s="33">
        <v>50590</v>
      </c>
      <c r="O69" s="33" t="s">
        <v>548</v>
      </c>
      <c r="P69" s="33" t="s">
        <v>548</v>
      </c>
      <c r="Q69" s="33"/>
      <c r="R69" s="33">
        <f t="shared" si="0"/>
        <v>50590</v>
      </c>
    </row>
    <row r="70" spans="1:18" ht="38.25" x14ac:dyDescent="0.25">
      <c r="A70" s="35">
        <v>65</v>
      </c>
      <c r="B70" s="27" t="s">
        <v>113</v>
      </c>
      <c r="C70" s="27" t="s">
        <v>141</v>
      </c>
      <c r="D70" s="27" t="s">
        <v>142</v>
      </c>
      <c r="E70" s="31">
        <v>73632783</v>
      </c>
      <c r="F70" s="27" t="s">
        <v>73</v>
      </c>
      <c r="G70" s="32">
        <v>8327507</v>
      </c>
      <c r="H70" s="27" t="s">
        <v>149</v>
      </c>
      <c r="I70" s="5" t="s">
        <v>50</v>
      </c>
      <c r="J70" s="5" t="s">
        <v>59</v>
      </c>
      <c r="K70" s="5" t="s">
        <v>85</v>
      </c>
      <c r="L70" s="27" t="s">
        <v>28</v>
      </c>
      <c r="M70" s="41">
        <v>2</v>
      </c>
      <c r="N70" s="33">
        <v>1511130</v>
      </c>
      <c r="O70" s="33">
        <v>142500</v>
      </c>
      <c r="P70" s="33" t="s">
        <v>548</v>
      </c>
      <c r="Q70" s="33"/>
      <c r="R70" s="33">
        <f t="shared" si="0"/>
        <v>1653630</v>
      </c>
    </row>
    <row r="71" spans="1:18" ht="51" x14ac:dyDescent="0.25">
      <c r="A71" s="35">
        <v>66</v>
      </c>
      <c r="B71" s="27" t="s">
        <v>113</v>
      </c>
      <c r="C71" s="27" t="s">
        <v>141</v>
      </c>
      <c r="D71" s="27" t="s">
        <v>142</v>
      </c>
      <c r="E71" s="31">
        <v>73632783</v>
      </c>
      <c r="F71" s="27" t="s">
        <v>150</v>
      </c>
      <c r="G71" s="32">
        <v>9187915</v>
      </c>
      <c r="H71" s="7" t="s">
        <v>151</v>
      </c>
      <c r="I71" s="5" t="s">
        <v>16</v>
      </c>
      <c r="J71" s="5" t="s">
        <v>59</v>
      </c>
      <c r="K71" s="5" t="s">
        <v>85</v>
      </c>
      <c r="L71" s="27" t="s">
        <v>19</v>
      </c>
      <c r="M71" s="43">
        <v>10</v>
      </c>
      <c r="N71" s="33">
        <v>3720090</v>
      </c>
      <c r="O71" s="33">
        <v>22000</v>
      </c>
      <c r="P71" s="33" t="s">
        <v>548</v>
      </c>
      <c r="Q71" s="33"/>
      <c r="R71" s="33">
        <f t="shared" ref="R71:R134" si="1">SUM(N71:Q71)</f>
        <v>3742090</v>
      </c>
    </row>
    <row r="72" spans="1:18" ht="25.5" x14ac:dyDescent="0.25">
      <c r="A72" s="35">
        <v>67</v>
      </c>
      <c r="B72" s="27" t="s">
        <v>45</v>
      </c>
      <c r="C72" s="27" t="s">
        <v>153</v>
      </c>
      <c r="D72" s="27" t="s">
        <v>154</v>
      </c>
      <c r="E72" s="31">
        <v>48472476</v>
      </c>
      <c r="F72" s="27" t="s">
        <v>132</v>
      </c>
      <c r="G72" s="32">
        <v>2899284</v>
      </c>
      <c r="H72" s="6" t="s">
        <v>155</v>
      </c>
      <c r="I72" s="5" t="s">
        <v>35</v>
      </c>
      <c r="J72" s="5" t="s">
        <v>68</v>
      </c>
      <c r="K72" s="5" t="s">
        <v>156</v>
      </c>
      <c r="L72" s="27" t="s">
        <v>28</v>
      </c>
      <c r="M72" s="41">
        <v>2</v>
      </c>
      <c r="N72" s="33">
        <v>1503820</v>
      </c>
      <c r="O72" s="33" t="s">
        <v>548</v>
      </c>
      <c r="P72" s="33" t="s">
        <v>548</v>
      </c>
      <c r="Q72" s="33"/>
      <c r="R72" s="33">
        <f t="shared" si="1"/>
        <v>1503820</v>
      </c>
    </row>
    <row r="73" spans="1:18" ht="25.5" x14ac:dyDescent="0.25">
      <c r="A73" s="35">
        <v>68</v>
      </c>
      <c r="B73" s="27" t="s">
        <v>45</v>
      </c>
      <c r="C73" s="27" t="s">
        <v>157</v>
      </c>
      <c r="D73" s="27" t="s">
        <v>158</v>
      </c>
      <c r="E73" s="31">
        <v>28634764</v>
      </c>
      <c r="F73" s="27" t="s">
        <v>159</v>
      </c>
      <c r="G73" s="32">
        <v>7134850</v>
      </c>
      <c r="H73" s="27" t="s">
        <v>157</v>
      </c>
      <c r="I73" s="5" t="s">
        <v>16</v>
      </c>
      <c r="J73" s="5" t="s">
        <v>59</v>
      </c>
      <c r="K73" s="5" t="s">
        <v>75</v>
      </c>
      <c r="L73" s="27" t="s">
        <v>19</v>
      </c>
      <c r="M73" s="43">
        <v>9</v>
      </c>
      <c r="N73" s="33">
        <v>4295520</v>
      </c>
      <c r="O73" s="33">
        <v>154300</v>
      </c>
      <c r="P73" s="33" t="s">
        <v>548</v>
      </c>
      <c r="Q73" s="33"/>
      <c r="R73" s="33">
        <f t="shared" si="1"/>
        <v>4449820</v>
      </c>
    </row>
    <row r="74" spans="1:18" ht="25.5" x14ac:dyDescent="0.25">
      <c r="A74" s="35">
        <v>69</v>
      </c>
      <c r="B74" s="27" t="s">
        <v>45</v>
      </c>
      <c r="C74" s="27" t="s">
        <v>157</v>
      </c>
      <c r="D74" s="27" t="s">
        <v>158</v>
      </c>
      <c r="E74" s="31">
        <v>28634764</v>
      </c>
      <c r="F74" s="27" t="s">
        <v>61</v>
      </c>
      <c r="G74" s="32">
        <v>7917426</v>
      </c>
      <c r="H74" s="27" t="s">
        <v>157</v>
      </c>
      <c r="I74" s="5" t="s">
        <v>16</v>
      </c>
      <c r="J74" s="5" t="s">
        <v>59</v>
      </c>
      <c r="K74" s="5" t="s">
        <v>75</v>
      </c>
      <c r="L74" s="27" t="s">
        <v>19</v>
      </c>
      <c r="M74" s="43">
        <v>2</v>
      </c>
      <c r="N74" s="33">
        <v>957830</v>
      </c>
      <c r="O74" s="33">
        <v>26100</v>
      </c>
      <c r="P74" s="33" t="s">
        <v>548</v>
      </c>
      <c r="Q74" s="33"/>
      <c r="R74" s="33">
        <f t="shared" si="1"/>
        <v>983930</v>
      </c>
    </row>
    <row r="75" spans="1:18" ht="38.25" x14ac:dyDescent="0.25">
      <c r="A75" s="35">
        <v>70</v>
      </c>
      <c r="B75" s="27" t="s">
        <v>78</v>
      </c>
      <c r="C75" s="27" t="s">
        <v>160</v>
      </c>
      <c r="D75" s="27" t="s">
        <v>161</v>
      </c>
      <c r="E75" s="31">
        <v>70851042</v>
      </c>
      <c r="F75" s="27" t="s">
        <v>89</v>
      </c>
      <c r="G75" s="32">
        <v>8660859</v>
      </c>
      <c r="H75" s="27" t="s">
        <v>160</v>
      </c>
      <c r="I75" s="5" t="s">
        <v>16</v>
      </c>
      <c r="J75" s="5" t="s">
        <v>17</v>
      </c>
      <c r="K75" s="5" t="s">
        <v>18</v>
      </c>
      <c r="L75" s="27" t="s">
        <v>19</v>
      </c>
      <c r="M75" s="43">
        <v>34</v>
      </c>
      <c r="N75" s="33">
        <v>7195950</v>
      </c>
      <c r="O75" s="33">
        <v>180000</v>
      </c>
      <c r="P75" s="33" t="s">
        <v>548</v>
      </c>
      <c r="Q75" s="33"/>
      <c r="R75" s="33">
        <f t="shared" si="1"/>
        <v>7375950</v>
      </c>
    </row>
    <row r="76" spans="1:18" ht="38.25" x14ac:dyDescent="0.25">
      <c r="A76" s="35">
        <v>71</v>
      </c>
      <c r="B76" s="27" t="s">
        <v>78</v>
      </c>
      <c r="C76" s="27" t="s">
        <v>160</v>
      </c>
      <c r="D76" s="27" t="s">
        <v>161</v>
      </c>
      <c r="E76" s="31">
        <v>70851042</v>
      </c>
      <c r="F76" s="27" t="s">
        <v>89</v>
      </c>
      <c r="G76" s="32" t="s">
        <v>608</v>
      </c>
      <c r="H76" s="27" t="s">
        <v>160</v>
      </c>
      <c r="I76" s="5" t="s">
        <v>16</v>
      </c>
      <c r="J76" s="5" t="s">
        <v>17</v>
      </c>
      <c r="K76" s="5" t="s">
        <v>18</v>
      </c>
      <c r="L76" s="27" t="s">
        <v>19</v>
      </c>
      <c r="M76" s="43">
        <v>1</v>
      </c>
      <c r="N76" s="33">
        <v>16300</v>
      </c>
      <c r="O76" s="33" t="s">
        <v>548</v>
      </c>
      <c r="P76" s="33" t="s">
        <v>548</v>
      </c>
      <c r="Q76" s="33"/>
      <c r="R76" s="33">
        <f t="shared" si="1"/>
        <v>16300</v>
      </c>
    </row>
    <row r="77" spans="1:18" ht="38.25" x14ac:dyDescent="0.25">
      <c r="A77" s="35">
        <v>72</v>
      </c>
      <c r="B77" s="27" t="s">
        <v>78</v>
      </c>
      <c r="C77" s="27" t="s">
        <v>160</v>
      </c>
      <c r="D77" s="27" t="s">
        <v>161</v>
      </c>
      <c r="E77" s="31">
        <v>70851042</v>
      </c>
      <c r="F77" s="27" t="s">
        <v>15</v>
      </c>
      <c r="G77" s="32">
        <v>9113211</v>
      </c>
      <c r="H77" s="7" t="s">
        <v>160</v>
      </c>
      <c r="I77" s="5" t="s">
        <v>16</v>
      </c>
      <c r="J77" s="5" t="s">
        <v>17</v>
      </c>
      <c r="K77" s="5" t="s">
        <v>18</v>
      </c>
      <c r="L77" s="27" t="s">
        <v>19</v>
      </c>
      <c r="M77" s="43">
        <v>136</v>
      </c>
      <c r="N77" s="33">
        <v>29977000</v>
      </c>
      <c r="O77" s="33">
        <v>820000</v>
      </c>
      <c r="P77" s="33" t="s">
        <v>548</v>
      </c>
      <c r="Q77" s="33"/>
      <c r="R77" s="33">
        <f t="shared" si="1"/>
        <v>30797000</v>
      </c>
    </row>
    <row r="78" spans="1:18" ht="25.5" x14ac:dyDescent="0.25">
      <c r="A78" s="35">
        <v>73</v>
      </c>
      <c r="B78" s="27" t="s">
        <v>90</v>
      </c>
      <c r="C78" s="27" t="s">
        <v>162</v>
      </c>
      <c r="D78" s="27" t="s">
        <v>163</v>
      </c>
      <c r="E78" s="31">
        <v>68684053</v>
      </c>
      <c r="F78" s="27" t="s">
        <v>89</v>
      </c>
      <c r="G78" s="32">
        <v>5508286</v>
      </c>
      <c r="H78" s="7" t="s">
        <v>162</v>
      </c>
      <c r="I78" s="5" t="s">
        <v>16</v>
      </c>
      <c r="J78" s="5" t="s">
        <v>17</v>
      </c>
      <c r="K78" s="5" t="s">
        <v>51</v>
      </c>
      <c r="L78" s="27" t="s">
        <v>19</v>
      </c>
      <c r="M78" s="43">
        <v>19</v>
      </c>
      <c r="N78" s="33">
        <v>4021260</v>
      </c>
      <c r="O78" s="33">
        <v>200000</v>
      </c>
      <c r="P78" s="33" t="s">
        <v>548</v>
      </c>
      <c r="Q78" s="33"/>
      <c r="R78" s="33">
        <f t="shared" si="1"/>
        <v>4221260</v>
      </c>
    </row>
    <row r="79" spans="1:18" ht="25.5" x14ac:dyDescent="0.25">
      <c r="A79" s="35">
        <v>74</v>
      </c>
      <c r="B79" s="27" t="s">
        <v>90</v>
      </c>
      <c r="C79" s="29" t="s">
        <v>162</v>
      </c>
      <c r="D79" s="27" t="s">
        <v>163</v>
      </c>
      <c r="E79" s="34">
        <v>68684053</v>
      </c>
      <c r="F79" s="27" t="s">
        <v>121</v>
      </c>
      <c r="G79" s="35">
        <v>5832918</v>
      </c>
      <c r="H79" s="29" t="s">
        <v>164</v>
      </c>
      <c r="I79" s="29" t="s">
        <v>26</v>
      </c>
      <c r="J79" s="29" t="s">
        <v>17</v>
      </c>
      <c r="K79" s="29" t="s">
        <v>165</v>
      </c>
      <c r="L79" s="38" t="s">
        <v>28</v>
      </c>
      <c r="M79" s="42">
        <v>3.5</v>
      </c>
      <c r="N79" s="33">
        <v>1740340</v>
      </c>
      <c r="O79" s="33">
        <v>274100</v>
      </c>
      <c r="P79" s="33" t="s">
        <v>548</v>
      </c>
      <c r="Q79" s="33"/>
      <c r="R79" s="33">
        <f t="shared" si="1"/>
        <v>2014440</v>
      </c>
    </row>
    <row r="80" spans="1:18" ht="38.25" x14ac:dyDescent="0.25">
      <c r="A80" s="35">
        <v>75</v>
      </c>
      <c r="B80" s="27" t="s">
        <v>78</v>
      </c>
      <c r="C80" s="29" t="s">
        <v>166</v>
      </c>
      <c r="D80" s="27" t="s">
        <v>167</v>
      </c>
      <c r="E80" s="34">
        <v>70850895</v>
      </c>
      <c r="F80" s="27" t="s">
        <v>15</v>
      </c>
      <c r="G80" s="35">
        <v>4392977</v>
      </c>
      <c r="H80" s="29" t="s">
        <v>168</v>
      </c>
      <c r="I80" s="28" t="s">
        <v>16</v>
      </c>
      <c r="J80" s="29" t="s">
        <v>59</v>
      </c>
      <c r="K80" s="29" t="s">
        <v>69</v>
      </c>
      <c r="L80" s="38" t="s">
        <v>19</v>
      </c>
      <c r="M80" s="46">
        <v>47</v>
      </c>
      <c r="N80" s="33">
        <v>14204000</v>
      </c>
      <c r="O80" s="33">
        <v>427700</v>
      </c>
      <c r="P80" s="33" t="s">
        <v>548</v>
      </c>
      <c r="Q80" s="33"/>
      <c r="R80" s="33">
        <f t="shared" si="1"/>
        <v>14631700</v>
      </c>
    </row>
    <row r="81" spans="1:18" ht="38.25" x14ac:dyDescent="0.25">
      <c r="A81" s="35">
        <v>76</v>
      </c>
      <c r="B81" s="27" t="s">
        <v>78</v>
      </c>
      <c r="C81" s="27" t="s">
        <v>166</v>
      </c>
      <c r="D81" s="27" t="s">
        <v>167</v>
      </c>
      <c r="E81" s="31">
        <v>70850895</v>
      </c>
      <c r="F81" s="27" t="s">
        <v>89</v>
      </c>
      <c r="G81" s="32">
        <v>9612398</v>
      </c>
      <c r="H81" s="27" t="s">
        <v>166</v>
      </c>
      <c r="I81" s="5" t="s">
        <v>16</v>
      </c>
      <c r="J81" s="5" t="s">
        <v>17</v>
      </c>
      <c r="K81" s="5" t="s">
        <v>69</v>
      </c>
      <c r="L81" s="27" t="s">
        <v>19</v>
      </c>
      <c r="M81" s="43">
        <v>115</v>
      </c>
      <c r="N81" s="33">
        <v>20710000</v>
      </c>
      <c r="O81" s="33">
        <v>683000</v>
      </c>
      <c r="P81" s="33" t="s">
        <v>548</v>
      </c>
      <c r="Q81" s="33"/>
      <c r="R81" s="33">
        <f t="shared" si="1"/>
        <v>21393000</v>
      </c>
    </row>
    <row r="82" spans="1:18" ht="25.5" x14ac:dyDescent="0.25">
      <c r="A82" s="35">
        <v>77</v>
      </c>
      <c r="B82" s="27" t="s">
        <v>78</v>
      </c>
      <c r="C82" s="27" t="s">
        <v>171</v>
      </c>
      <c r="D82" s="27" t="s">
        <v>172</v>
      </c>
      <c r="E82" s="31">
        <v>70850941</v>
      </c>
      <c r="F82" s="27" t="s">
        <v>89</v>
      </c>
      <c r="G82" s="32">
        <v>6376307</v>
      </c>
      <c r="H82" s="27" t="s">
        <v>171</v>
      </c>
      <c r="I82" s="5" t="s">
        <v>16</v>
      </c>
      <c r="J82" s="5" t="s">
        <v>17</v>
      </c>
      <c r="K82" s="5" t="s">
        <v>18</v>
      </c>
      <c r="L82" s="27" t="s">
        <v>19</v>
      </c>
      <c r="M82" s="43">
        <v>148</v>
      </c>
      <c r="N82" s="33">
        <v>24650000</v>
      </c>
      <c r="O82" s="33">
        <v>1222200</v>
      </c>
      <c r="P82" s="33" t="s">
        <v>548</v>
      </c>
      <c r="Q82" s="33"/>
      <c r="R82" s="33">
        <f t="shared" si="1"/>
        <v>25872200</v>
      </c>
    </row>
    <row r="83" spans="1:18" ht="25.5" x14ac:dyDescent="0.25">
      <c r="A83" s="35">
        <v>78</v>
      </c>
      <c r="B83" s="27" t="s">
        <v>78</v>
      </c>
      <c r="C83" s="27" t="s">
        <v>171</v>
      </c>
      <c r="D83" s="27" t="s">
        <v>172</v>
      </c>
      <c r="E83" s="31">
        <v>70850941</v>
      </c>
      <c r="F83" s="27" t="s">
        <v>15</v>
      </c>
      <c r="G83" s="32">
        <v>7295876</v>
      </c>
      <c r="H83" s="27" t="s">
        <v>171</v>
      </c>
      <c r="I83" s="5" t="s">
        <v>16</v>
      </c>
      <c r="J83" s="5" t="s">
        <v>17</v>
      </c>
      <c r="K83" s="5" t="s">
        <v>18</v>
      </c>
      <c r="L83" s="27" t="s">
        <v>19</v>
      </c>
      <c r="M83" s="43">
        <v>55</v>
      </c>
      <c r="N83" s="33">
        <v>14390320</v>
      </c>
      <c r="O83" s="33">
        <v>535200</v>
      </c>
      <c r="P83" s="33" t="s">
        <v>548</v>
      </c>
      <c r="Q83" s="33"/>
      <c r="R83" s="33">
        <f t="shared" si="1"/>
        <v>14925520</v>
      </c>
    </row>
    <row r="84" spans="1:18" ht="38.25" x14ac:dyDescent="0.25">
      <c r="A84" s="35">
        <v>79</v>
      </c>
      <c r="B84" s="27" t="s">
        <v>78</v>
      </c>
      <c r="C84" s="27" t="s">
        <v>173</v>
      </c>
      <c r="D84" s="27" t="s">
        <v>174</v>
      </c>
      <c r="E84" s="31">
        <v>70850976</v>
      </c>
      <c r="F84" s="27" t="s">
        <v>89</v>
      </c>
      <c r="G84" s="32">
        <v>5385508</v>
      </c>
      <c r="H84" s="27" t="s">
        <v>173</v>
      </c>
      <c r="I84" s="5" t="s">
        <v>16</v>
      </c>
      <c r="J84" s="5" t="s">
        <v>17</v>
      </c>
      <c r="K84" s="5" t="s">
        <v>175</v>
      </c>
      <c r="L84" s="27" t="s">
        <v>19</v>
      </c>
      <c r="M84" s="44">
        <v>63</v>
      </c>
      <c r="N84" s="33">
        <v>13333670</v>
      </c>
      <c r="O84" s="33">
        <v>884300</v>
      </c>
      <c r="P84" s="33" t="s">
        <v>548</v>
      </c>
      <c r="Q84" s="33"/>
      <c r="R84" s="33">
        <f t="shared" si="1"/>
        <v>14217970</v>
      </c>
    </row>
    <row r="85" spans="1:18" ht="38.25" x14ac:dyDescent="0.25">
      <c r="A85" s="35">
        <v>80</v>
      </c>
      <c r="B85" s="27" t="s">
        <v>78</v>
      </c>
      <c r="C85" s="27" t="s">
        <v>177</v>
      </c>
      <c r="D85" s="27" t="s">
        <v>178</v>
      </c>
      <c r="E85" s="31">
        <v>70850852</v>
      </c>
      <c r="F85" s="27" t="s">
        <v>15</v>
      </c>
      <c r="G85" s="32">
        <v>7152788</v>
      </c>
      <c r="H85" s="27" t="s">
        <v>177</v>
      </c>
      <c r="I85" s="5" t="s">
        <v>16</v>
      </c>
      <c r="J85" s="5" t="s">
        <v>59</v>
      </c>
      <c r="K85" s="5" t="s">
        <v>69</v>
      </c>
      <c r="L85" s="27" t="s">
        <v>19</v>
      </c>
      <c r="M85" s="44">
        <v>70</v>
      </c>
      <c r="N85" s="33">
        <v>17212000</v>
      </c>
      <c r="O85" s="33">
        <f>885600-885600</f>
        <v>0</v>
      </c>
      <c r="P85" s="33" t="s">
        <v>548</v>
      </c>
      <c r="Q85" s="33"/>
      <c r="R85" s="33">
        <f t="shared" si="1"/>
        <v>17212000</v>
      </c>
    </row>
    <row r="86" spans="1:18" ht="25.5" x14ac:dyDescent="0.25">
      <c r="A86" s="35">
        <v>81</v>
      </c>
      <c r="B86" s="27" t="s">
        <v>45</v>
      </c>
      <c r="C86" s="27" t="s">
        <v>179</v>
      </c>
      <c r="D86" s="27" t="s">
        <v>180</v>
      </c>
      <c r="E86" s="31" t="s">
        <v>181</v>
      </c>
      <c r="F86" s="27" t="s">
        <v>100</v>
      </c>
      <c r="G86" s="32">
        <v>1653587</v>
      </c>
      <c r="H86" s="27" t="s">
        <v>182</v>
      </c>
      <c r="I86" s="5" t="s">
        <v>50</v>
      </c>
      <c r="J86" s="5" t="s">
        <v>59</v>
      </c>
      <c r="K86" s="5" t="s">
        <v>37</v>
      </c>
      <c r="L86" s="27" t="s">
        <v>28</v>
      </c>
      <c r="M86" s="41">
        <v>5</v>
      </c>
      <c r="N86" s="33">
        <v>42160</v>
      </c>
      <c r="O86" s="33" t="s">
        <v>548</v>
      </c>
      <c r="P86" s="33" t="s">
        <v>548</v>
      </c>
      <c r="Q86" s="33"/>
      <c r="R86" s="33">
        <f t="shared" si="1"/>
        <v>42160</v>
      </c>
    </row>
    <row r="87" spans="1:18" ht="25.5" x14ac:dyDescent="0.25">
      <c r="A87" s="35">
        <v>82</v>
      </c>
      <c r="B87" s="27" t="s">
        <v>45</v>
      </c>
      <c r="C87" s="27" t="s">
        <v>179</v>
      </c>
      <c r="D87" s="27" t="s">
        <v>180</v>
      </c>
      <c r="E87" s="31" t="s">
        <v>181</v>
      </c>
      <c r="F87" s="27" t="s">
        <v>48</v>
      </c>
      <c r="G87" s="32">
        <v>2514201</v>
      </c>
      <c r="H87" s="27" t="s">
        <v>556</v>
      </c>
      <c r="I87" s="5" t="s">
        <v>50</v>
      </c>
      <c r="J87" s="5" t="s">
        <v>36</v>
      </c>
      <c r="K87" s="5" t="s">
        <v>183</v>
      </c>
      <c r="L87" s="27" t="s">
        <v>28</v>
      </c>
      <c r="M87" s="41">
        <v>5.48</v>
      </c>
      <c r="N87" s="33">
        <v>4355480</v>
      </c>
      <c r="O87" s="33">
        <v>363000</v>
      </c>
      <c r="P87" s="33" t="s">
        <v>548</v>
      </c>
      <c r="Q87" s="33"/>
      <c r="R87" s="33">
        <f t="shared" si="1"/>
        <v>4718480</v>
      </c>
    </row>
    <row r="88" spans="1:18" ht="25.5" x14ac:dyDescent="0.25">
      <c r="A88" s="35">
        <v>83</v>
      </c>
      <c r="B88" s="27" t="s">
        <v>45</v>
      </c>
      <c r="C88" s="27" t="s">
        <v>179</v>
      </c>
      <c r="D88" s="27" t="s">
        <v>180</v>
      </c>
      <c r="E88" s="31" t="s">
        <v>181</v>
      </c>
      <c r="F88" s="27" t="s">
        <v>38</v>
      </c>
      <c r="G88" s="32">
        <v>2633569</v>
      </c>
      <c r="H88" s="27" t="s">
        <v>184</v>
      </c>
      <c r="I88" s="5" t="s">
        <v>26</v>
      </c>
      <c r="J88" s="5" t="s">
        <v>36</v>
      </c>
      <c r="K88" s="5" t="s">
        <v>139</v>
      </c>
      <c r="L88" s="27" t="s">
        <v>28</v>
      </c>
      <c r="M88" s="45">
        <v>1.46</v>
      </c>
      <c r="N88" s="33">
        <v>1131820</v>
      </c>
      <c r="O88" s="33">
        <v>96600</v>
      </c>
      <c r="P88" s="33" t="s">
        <v>548</v>
      </c>
      <c r="Q88" s="33"/>
      <c r="R88" s="33">
        <f t="shared" si="1"/>
        <v>1228420</v>
      </c>
    </row>
    <row r="89" spans="1:18" ht="25.5" x14ac:dyDescent="0.25">
      <c r="A89" s="35">
        <v>84</v>
      </c>
      <c r="B89" s="27" t="s">
        <v>45</v>
      </c>
      <c r="C89" s="27" t="s">
        <v>179</v>
      </c>
      <c r="D89" s="27" t="s">
        <v>180</v>
      </c>
      <c r="E89" s="31" t="s">
        <v>181</v>
      </c>
      <c r="F89" s="27" t="s">
        <v>185</v>
      </c>
      <c r="G89" s="32">
        <v>4955284</v>
      </c>
      <c r="H89" s="27" t="s">
        <v>557</v>
      </c>
      <c r="I89" s="5" t="s">
        <v>35</v>
      </c>
      <c r="J89" s="5" t="s">
        <v>36</v>
      </c>
      <c r="K89" s="5" t="s">
        <v>183</v>
      </c>
      <c r="L89" s="27" t="s">
        <v>19</v>
      </c>
      <c r="M89" s="44">
        <v>31</v>
      </c>
      <c r="N89" s="33">
        <v>4711340</v>
      </c>
      <c r="O89" s="33">
        <v>241700</v>
      </c>
      <c r="P89" s="33" t="s">
        <v>548</v>
      </c>
      <c r="Q89" s="33"/>
      <c r="R89" s="33">
        <f t="shared" si="1"/>
        <v>4953040</v>
      </c>
    </row>
    <row r="90" spans="1:18" ht="25.5" x14ac:dyDescent="0.25">
      <c r="A90" s="35">
        <v>85</v>
      </c>
      <c r="B90" s="27" t="s">
        <v>45</v>
      </c>
      <c r="C90" s="27" t="s">
        <v>179</v>
      </c>
      <c r="D90" s="27" t="s">
        <v>180</v>
      </c>
      <c r="E90" s="31" t="s">
        <v>181</v>
      </c>
      <c r="F90" s="27" t="s">
        <v>52</v>
      </c>
      <c r="G90" s="32">
        <v>7667268</v>
      </c>
      <c r="H90" s="27" t="s">
        <v>186</v>
      </c>
      <c r="I90" s="5" t="s">
        <v>16</v>
      </c>
      <c r="J90" s="5" t="s">
        <v>36</v>
      </c>
      <c r="K90" s="5" t="s">
        <v>75</v>
      </c>
      <c r="L90" s="27" t="s">
        <v>19</v>
      </c>
      <c r="M90" s="44">
        <v>36</v>
      </c>
      <c r="N90" s="33">
        <v>5386930</v>
      </c>
      <c r="O90" s="33">
        <v>179400</v>
      </c>
      <c r="P90" s="33" t="s">
        <v>548</v>
      </c>
      <c r="Q90" s="33"/>
      <c r="R90" s="33">
        <f t="shared" si="1"/>
        <v>5566330</v>
      </c>
    </row>
    <row r="91" spans="1:18" ht="38.25" x14ac:dyDescent="0.25">
      <c r="A91" s="35">
        <v>86</v>
      </c>
      <c r="B91" s="27" t="s">
        <v>14</v>
      </c>
      <c r="C91" s="27" t="s">
        <v>187</v>
      </c>
      <c r="D91" s="27" t="s">
        <v>540</v>
      </c>
      <c r="E91" s="31">
        <v>9903046</v>
      </c>
      <c r="F91" s="27" t="s">
        <v>61</v>
      </c>
      <c r="G91" s="32" t="s">
        <v>545</v>
      </c>
      <c r="H91" s="27" t="s">
        <v>188</v>
      </c>
      <c r="I91" s="5" t="s">
        <v>26</v>
      </c>
      <c r="J91" s="5" t="s">
        <v>29</v>
      </c>
      <c r="K91" s="5" t="s">
        <v>598</v>
      </c>
      <c r="L91" s="27" t="s">
        <v>28</v>
      </c>
      <c r="M91" s="45" t="s">
        <v>621</v>
      </c>
      <c r="N91" s="33" t="s">
        <v>548</v>
      </c>
      <c r="O91" s="33" t="s">
        <v>548</v>
      </c>
      <c r="P91" s="33">
        <v>2960500</v>
      </c>
      <c r="Q91" s="33"/>
      <c r="R91" s="33">
        <f t="shared" si="1"/>
        <v>2960500</v>
      </c>
    </row>
    <row r="92" spans="1:18" ht="25.5" x14ac:dyDescent="0.25">
      <c r="A92" s="35">
        <v>87</v>
      </c>
      <c r="B92" s="27" t="s">
        <v>30</v>
      </c>
      <c r="C92" s="27" t="s">
        <v>189</v>
      </c>
      <c r="D92" s="27" t="s">
        <v>190</v>
      </c>
      <c r="E92" s="31">
        <v>46277633</v>
      </c>
      <c r="F92" s="27" t="s">
        <v>24</v>
      </c>
      <c r="G92" s="32">
        <v>6283429</v>
      </c>
      <c r="H92" s="27" t="s">
        <v>24</v>
      </c>
      <c r="I92" s="5" t="s">
        <v>26</v>
      </c>
      <c r="J92" s="5" t="s">
        <v>59</v>
      </c>
      <c r="K92" s="5" t="s">
        <v>191</v>
      </c>
      <c r="L92" s="27" t="s">
        <v>28</v>
      </c>
      <c r="M92" s="45">
        <v>7.78</v>
      </c>
      <c r="N92" s="33">
        <v>840000</v>
      </c>
      <c r="O92" s="33" t="s">
        <v>548</v>
      </c>
      <c r="P92" s="33" t="s">
        <v>548</v>
      </c>
      <c r="Q92" s="33"/>
      <c r="R92" s="33">
        <f t="shared" si="1"/>
        <v>840000</v>
      </c>
    </row>
    <row r="93" spans="1:18" ht="25.5" x14ac:dyDescent="0.25">
      <c r="A93" s="35">
        <v>88</v>
      </c>
      <c r="B93" s="27" t="s">
        <v>113</v>
      </c>
      <c r="C93" s="27" t="s">
        <v>192</v>
      </c>
      <c r="D93" s="27" t="s">
        <v>193</v>
      </c>
      <c r="E93" s="31">
        <v>47930560</v>
      </c>
      <c r="F93" s="27" t="s">
        <v>24</v>
      </c>
      <c r="G93" s="32">
        <v>2255905</v>
      </c>
      <c r="H93" s="27" t="s">
        <v>194</v>
      </c>
      <c r="I93" s="5" t="s">
        <v>26</v>
      </c>
      <c r="J93" s="5" t="s">
        <v>17</v>
      </c>
      <c r="K93" s="5" t="s">
        <v>72</v>
      </c>
      <c r="L93" s="27" t="s">
        <v>28</v>
      </c>
      <c r="M93" s="45">
        <v>2.5</v>
      </c>
      <c r="N93" s="33">
        <v>1435030</v>
      </c>
      <c r="O93" s="33">
        <v>146100</v>
      </c>
      <c r="P93" s="33" t="s">
        <v>548</v>
      </c>
      <c r="Q93" s="33"/>
      <c r="R93" s="33">
        <f t="shared" si="1"/>
        <v>1581130</v>
      </c>
    </row>
    <row r="94" spans="1:18" ht="25.5" x14ac:dyDescent="0.25">
      <c r="A94" s="35">
        <v>89</v>
      </c>
      <c r="B94" s="27" t="s">
        <v>113</v>
      </c>
      <c r="C94" s="27" t="s">
        <v>192</v>
      </c>
      <c r="D94" s="27" t="s">
        <v>193</v>
      </c>
      <c r="E94" s="31">
        <v>47930560</v>
      </c>
      <c r="F94" s="27" t="s">
        <v>125</v>
      </c>
      <c r="G94" s="32">
        <v>4868538</v>
      </c>
      <c r="H94" s="27" t="s">
        <v>195</v>
      </c>
      <c r="I94" s="5" t="s">
        <v>35</v>
      </c>
      <c r="J94" s="5" t="s">
        <v>17</v>
      </c>
      <c r="K94" s="5" t="s">
        <v>72</v>
      </c>
      <c r="L94" s="27" t="s">
        <v>28</v>
      </c>
      <c r="M94" s="45">
        <v>3.84</v>
      </c>
      <c r="N94" s="33">
        <v>2370970</v>
      </c>
      <c r="O94" s="33">
        <v>240300</v>
      </c>
      <c r="P94" s="33" t="s">
        <v>548</v>
      </c>
      <c r="Q94" s="33"/>
      <c r="R94" s="33">
        <f t="shared" si="1"/>
        <v>2611270</v>
      </c>
    </row>
    <row r="95" spans="1:18" ht="25.5" x14ac:dyDescent="0.25">
      <c r="A95" s="35">
        <v>90</v>
      </c>
      <c r="B95" s="27" t="s">
        <v>113</v>
      </c>
      <c r="C95" s="27" t="s">
        <v>192</v>
      </c>
      <c r="D95" s="27" t="s">
        <v>193</v>
      </c>
      <c r="E95" s="31">
        <v>47930560</v>
      </c>
      <c r="F95" s="27" t="s">
        <v>121</v>
      </c>
      <c r="G95" s="32">
        <v>6870047</v>
      </c>
      <c r="H95" s="27" t="s">
        <v>196</v>
      </c>
      <c r="I95" s="5" t="s">
        <v>26</v>
      </c>
      <c r="J95" s="5" t="s">
        <v>17</v>
      </c>
      <c r="K95" s="5" t="s">
        <v>72</v>
      </c>
      <c r="L95" s="27" t="s">
        <v>28</v>
      </c>
      <c r="M95" s="41">
        <v>13</v>
      </c>
      <c r="N95" s="33">
        <v>6499300</v>
      </c>
      <c r="O95" s="33">
        <v>1018400</v>
      </c>
      <c r="P95" s="33" t="s">
        <v>548</v>
      </c>
      <c r="Q95" s="33"/>
      <c r="R95" s="33">
        <f t="shared" si="1"/>
        <v>7517700</v>
      </c>
    </row>
    <row r="96" spans="1:18" ht="25.5" x14ac:dyDescent="0.25">
      <c r="A96" s="35">
        <v>91</v>
      </c>
      <c r="B96" s="27" t="s">
        <v>113</v>
      </c>
      <c r="C96" s="27" t="s">
        <v>197</v>
      </c>
      <c r="D96" s="27" t="s">
        <v>198</v>
      </c>
      <c r="E96" s="31">
        <v>47930063</v>
      </c>
      <c r="F96" s="27" t="s">
        <v>121</v>
      </c>
      <c r="G96" s="32">
        <v>3052202</v>
      </c>
      <c r="H96" s="27" t="s">
        <v>196</v>
      </c>
      <c r="I96" s="5" t="s">
        <v>63</v>
      </c>
      <c r="J96" s="5" t="s">
        <v>17</v>
      </c>
      <c r="K96" s="5" t="s">
        <v>93</v>
      </c>
      <c r="L96" s="27" t="s">
        <v>28</v>
      </c>
      <c r="M96" s="41">
        <v>11</v>
      </c>
      <c r="N96" s="33">
        <v>5469640</v>
      </c>
      <c r="O96" s="33">
        <v>861700</v>
      </c>
      <c r="P96" s="33" t="s">
        <v>548</v>
      </c>
      <c r="Q96" s="33"/>
      <c r="R96" s="33">
        <f t="shared" si="1"/>
        <v>6331340</v>
      </c>
    </row>
    <row r="97" spans="1:18" ht="25.5" x14ac:dyDescent="0.25">
      <c r="A97" s="35">
        <v>92</v>
      </c>
      <c r="B97" s="27" t="s">
        <v>113</v>
      </c>
      <c r="C97" s="27" t="s">
        <v>197</v>
      </c>
      <c r="D97" s="27" t="s">
        <v>198</v>
      </c>
      <c r="E97" s="31">
        <v>47930063</v>
      </c>
      <c r="F97" s="27" t="s">
        <v>121</v>
      </c>
      <c r="G97" s="32" t="s">
        <v>585</v>
      </c>
      <c r="H97" s="27" t="s">
        <v>196</v>
      </c>
      <c r="I97" s="5" t="s">
        <v>63</v>
      </c>
      <c r="J97" s="5" t="s">
        <v>17</v>
      </c>
      <c r="K97" s="5" t="s">
        <v>93</v>
      </c>
      <c r="L97" s="27" t="s">
        <v>28</v>
      </c>
      <c r="M97" s="41">
        <v>1</v>
      </c>
      <c r="N97" s="33" t="s">
        <v>548</v>
      </c>
      <c r="O97" s="33" t="s">
        <v>548</v>
      </c>
      <c r="P97" s="33">
        <v>535000</v>
      </c>
      <c r="Q97" s="33"/>
      <c r="R97" s="33">
        <f t="shared" si="1"/>
        <v>535000</v>
      </c>
    </row>
    <row r="98" spans="1:18" ht="25.5" x14ac:dyDescent="0.25">
      <c r="A98" s="35">
        <v>93</v>
      </c>
      <c r="B98" s="27" t="s">
        <v>113</v>
      </c>
      <c r="C98" s="27" t="s">
        <v>197</v>
      </c>
      <c r="D98" s="27" t="s">
        <v>198</v>
      </c>
      <c r="E98" s="31">
        <v>47930063</v>
      </c>
      <c r="F98" s="27" t="s">
        <v>66</v>
      </c>
      <c r="G98" s="32">
        <v>4077969</v>
      </c>
      <c r="H98" s="27" t="s">
        <v>66</v>
      </c>
      <c r="I98" s="5" t="s">
        <v>26</v>
      </c>
      <c r="J98" s="5" t="s">
        <v>68</v>
      </c>
      <c r="K98" s="5" t="s">
        <v>93</v>
      </c>
      <c r="L98" s="27" t="s">
        <v>28</v>
      </c>
      <c r="M98" s="45">
        <v>1.62</v>
      </c>
      <c r="N98" s="33">
        <v>1217290</v>
      </c>
      <c r="O98" s="33">
        <v>118300</v>
      </c>
      <c r="P98" s="33" t="s">
        <v>548</v>
      </c>
      <c r="Q98" s="33"/>
      <c r="R98" s="33">
        <f t="shared" si="1"/>
        <v>1335590</v>
      </c>
    </row>
    <row r="99" spans="1:18" ht="25.5" x14ac:dyDescent="0.25">
      <c r="A99" s="35">
        <v>94</v>
      </c>
      <c r="B99" s="27" t="s">
        <v>113</v>
      </c>
      <c r="C99" s="27" t="s">
        <v>197</v>
      </c>
      <c r="D99" s="27" t="s">
        <v>198</v>
      </c>
      <c r="E99" s="31">
        <v>47930063</v>
      </c>
      <c r="F99" s="27" t="s">
        <v>132</v>
      </c>
      <c r="G99" s="32">
        <v>9859957</v>
      </c>
      <c r="H99" s="27" t="s">
        <v>199</v>
      </c>
      <c r="I99" s="5" t="s">
        <v>35</v>
      </c>
      <c r="J99" s="5" t="s">
        <v>68</v>
      </c>
      <c r="K99" s="5" t="s">
        <v>93</v>
      </c>
      <c r="L99" s="27" t="s">
        <v>28</v>
      </c>
      <c r="M99" s="41">
        <v>2</v>
      </c>
      <c r="N99" s="33">
        <v>1503820</v>
      </c>
      <c r="O99" s="33">
        <v>177500</v>
      </c>
      <c r="P99" s="33" t="s">
        <v>548</v>
      </c>
      <c r="Q99" s="33"/>
      <c r="R99" s="33">
        <f t="shared" si="1"/>
        <v>1681320</v>
      </c>
    </row>
    <row r="100" spans="1:18" ht="25.5" x14ac:dyDescent="0.25">
      <c r="A100" s="35">
        <v>95</v>
      </c>
      <c r="B100" s="27" t="s">
        <v>113</v>
      </c>
      <c r="C100" s="27" t="s">
        <v>200</v>
      </c>
      <c r="D100" s="27" t="s">
        <v>201</v>
      </c>
      <c r="E100" s="34">
        <v>18189750</v>
      </c>
      <c r="F100" s="27" t="s">
        <v>24</v>
      </c>
      <c r="G100" s="32">
        <v>1491324</v>
      </c>
      <c r="H100" s="27" t="s">
        <v>24</v>
      </c>
      <c r="I100" s="5" t="s">
        <v>26</v>
      </c>
      <c r="J100" s="5" t="s">
        <v>59</v>
      </c>
      <c r="K100" s="5" t="s">
        <v>51</v>
      </c>
      <c r="L100" s="27" t="s">
        <v>28</v>
      </c>
      <c r="M100" s="41">
        <v>7.21</v>
      </c>
      <c r="N100" s="33">
        <v>1197830</v>
      </c>
      <c r="O100" s="33" t="s">
        <v>548</v>
      </c>
      <c r="P100" s="33" t="s">
        <v>548</v>
      </c>
      <c r="Q100" s="33"/>
      <c r="R100" s="33">
        <f t="shared" si="1"/>
        <v>1197830</v>
      </c>
    </row>
    <row r="101" spans="1:18" ht="25.5" x14ac:dyDescent="0.25">
      <c r="A101" s="35">
        <v>96</v>
      </c>
      <c r="B101" s="27" t="s">
        <v>113</v>
      </c>
      <c r="C101" s="27" t="s">
        <v>200</v>
      </c>
      <c r="D101" s="27" t="s">
        <v>201</v>
      </c>
      <c r="E101" s="34">
        <v>18189750</v>
      </c>
      <c r="F101" s="27" t="s">
        <v>24</v>
      </c>
      <c r="G101" s="32" t="s">
        <v>586</v>
      </c>
      <c r="H101" s="27" t="s">
        <v>24</v>
      </c>
      <c r="I101" s="5" t="s">
        <v>26</v>
      </c>
      <c r="J101" s="5" t="s">
        <v>59</v>
      </c>
      <c r="K101" s="5" t="s">
        <v>51</v>
      </c>
      <c r="L101" s="27" t="s">
        <v>28</v>
      </c>
      <c r="M101" s="41">
        <v>2.5</v>
      </c>
      <c r="N101" s="33" t="s">
        <v>548</v>
      </c>
      <c r="O101" s="33" t="s">
        <v>548</v>
      </c>
      <c r="P101" s="33">
        <v>1575000</v>
      </c>
      <c r="Q101" s="33"/>
      <c r="R101" s="33">
        <f t="shared" si="1"/>
        <v>1575000</v>
      </c>
    </row>
    <row r="102" spans="1:18" ht="25.5" x14ac:dyDescent="0.25">
      <c r="A102" s="35">
        <v>97</v>
      </c>
      <c r="B102" s="27" t="s">
        <v>113</v>
      </c>
      <c r="C102" s="27" t="s">
        <v>200</v>
      </c>
      <c r="D102" s="27" t="s">
        <v>201</v>
      </c>
      <c r="E102" s="34">
        <v>18189750</v>
      </c>
      <c r="F102" s="27" t="s">
        <v>38</v>
      </c>
      <c r="G102" s="32">
        <v>1587524</v>
      </c>
      <c r="H102" s="27" t="s">
        <v>202</v>
      </c>
      <c r="I102" s="5" t="s">
        <v>26</v>
      </c>
      <c r="J102" s="5" t="s">
        <v>36</v>
      </c>
      <c r="K102" s="5" t="s">
        <v>110</v>
      </c>
      <c r="L102" s="27" t="s">
        <v>28</v>
      </c>
      <c r="M102" s="41">
        <v>1.37</v>
      </c>
      <c r="N102" s="33">
        <v>971430</v>
      </c>
      <c r="O102" s="33">
        <v>90600</v>
      </c>
      <c r="P102" s="33" t="s">
        <v>548</v>
      </c>
      <c r="Q102" s="33"/>
      <c r="R102" s="33">
        <f t="shared" si="1"/>
        <v>1062030</v>
      </c>
    </row>
    <row r="103" spans="1:18" ht="25.5" x14ac:dyDescent="0.25">
      <c r="A103" s="35">
        <v>98</v>
      </c>
      <c r="B103" s="27" t="s">
        <v>113</v>
      </c>
      <c r="C103" s="27" t="s">
        <v>200</v>
      </c>
      <c r="D103" s="27" t="s">
        <v>201</v>
      </c>
      <c r="E103" s="34">
        <v>18189750</v>
      </c>
      <c r="F103" s="27" t="s">
        <v>121</v>
      </c>
      <c r="G103" s="32">
        <v>2006998</v>
      </c>
      <c r="H103" s="27" t="s">
        <v>196</v>
      </c>
      <c r="I103" s="5" t="s">
        <v>63</v>
      </c>
      <c r="J103" s="5" t="s">
        <v>17</v>
      </c>
      <c r="K103" s="5" t="s">
        <v>51</v>
      </c>
      <c r="L103" s="27" t="s">
        <v>28</v>
      </c>
      <c r="M103" s="41">
        <v>10.15</v>
      </c>
      <c r="N103" s="33">
        <v>5101230</v>
      </c>
      <c r="O103" s="33">
        <v>710000</v>
      </c>
      <c r="P103" s="33" t="s">
        <v>548</v>
      </c>
      <c r="Q103" s="33"/>
      <c r="R103" s="33">
        <f t="shared" si="1"/>
        <v>5811230</v>
      </c>
    </row>
    <row r="104" spans="1:18" ht="25.5" x14ac:dyDescent="0.25">
      <c r="A104" s="35">
        <v>99</v>
      </c>
      <c r="B104" s="27" t="s">
        <v>113</v>
      </c>
      <c r="C104" s="27" t="s">
        <v>200</v>
      </c>
      <c r="D104" s="27" t="s">
        <v>201</v>
      </c>
      <c r="E104" s="34">
        <v>18189750</v>
      </c>
      <c r="F104" s="27" t="s">
        <v>100</v>
      </c>
      <c r="G104" s="32">
        <v>2541897</v>
      </c>
      <c r="H104" s="27" t="s">
        <v>203</v>
      </c>
      <c r="I104" s="5" t="s">
        <v>16</v>
      </c>
      <c r="J104" s="5" t="s">
        <v>59</v>
      </c>
      <c r="K104" s="5" t="s">
        <v>51</v>
      </c>
      <c r="L104" s="27" t="s">
        <v>19</v>
      </c>
      <c r="M104" s="43">
        <v>16</v>
      </c>
      <c r="N104" s="33">
        <v>5020350</v>
      </c>
      <c r="O104" s="33">
        <v>310400</v>
      </c>
      <c r="P104" s="33" t="s">
        <v>548</v>
      </c>
      <c r="Q104" s="33"/>
      <c r="R104" s="33">
        <f t="shared" si="1"/>
        <v>5330750</v>
      </c>
    </row>
    <row r="105" spans="1:18" ht="25.5" x14ac:dyDescent="0.25">
      <c r="A105" s="35">
        <v>100</v>
      </c>
      <c r="B105" s="27" t="s">
        <v>113</v>
      </c>
      <c r="C105" s="29" t="s">
        <v>200</v>
      </c>
      <c r="D105" s="27" t="s">
        <v>201</v>
      </c>
      <c r="E105" s="34">
        <v>18189750</v>
      </c>
      <c r="F105" s="27" t="s">
        <v>100</v>
      </c>
      <c r="G105" s="35">
        <v>5959378</v>
      </c>
      <c r="H105" s="29" t="s">
        <v>203</v>
      </c>
      <c r="I105" s="28" t="s">
        <v>26</v>
      </c>
      <c r="J105" s="29" t="s">
        <v>59</v>
      </c>
      <c r="K105" s="29" t="s">
        <v>51</v>
      </c>
      <c r="L105" s="38" t="s">
        <v>28</v>
      </c>
      <c r="M105" s="42">
        <v>2</v>
      </c>
      <c r="N105" s="33">
        <v>16860</v>
      </c>
      <c r="O105" s="33" t="s">
        <v>548</v>
      </c>
      <c r="P105" s="33" t="s">
        <v>548</v>
      </c>
      <c r="Q105" s="33"/>
      <c r="R105" s="33">
        <f t="shared" si="1"/>
        <v>16860</v>
      </c>
    </row>
    <row r="106" spans="1:18" ht="25.5" x14ac:dyDescent="0.25">
      <c r="A106" s="35">
        <v>101</v>
      </c>
      <c r="B106" s="27" t="s">
        <v>113</v>
      </c>
      <c r="C106" s="27" t="s">
        <v>200</v>
      </c>
      <c r="D106" s="27" t="s">
        <v>201</v>
      </c>
      <c r="E106" s="31">
        <v>18189750</v>
      </c>
      <c r="F106" s="27" t="s">
        <v>52</v>
      </c>
      <c r="G106" s="32">
        <v>6048242</v>
      </c>
      <c r="H106" s="5" t="s">
        <v>204</v>
      </c>
      <c r="I106" s="5" t="s">
        <v>16</v>
      </c>
      <c r="J106" s="5" t="s">
        <v>68</v>
      </c>
      <c r="K106" s="5" t="s">
        <v>51</v>
      </c>
      <c r="L106" s="27" t="s">
        <v>19</v>
      </c>
      <c r="M106" s="43">
        <v>62</v>
      </c>
      <c r="N106" s="33">
        <v>8240000</v>
      </c>
      <c r="O106" s="33">
        <v>484000</v>
      </c>
      <c r="P106" s="33" t="s">
        <v>548</v>
      </c>
      <c r="Q106" s="33"/>
      <c r="R106" s="33">
        <f t="shared" si="1"/>
        <v>8724000</v>
      </c>
    </row>
    <row r="107" spans="1:18" ht="25.5" x14ac:dyDescent="0.25">
      <c r="A107" s="35">
        <v>102</v>
      </c>
      <c r="B107" s="27" t="s">
        <v>113</v>
      </c>
      <c r="C107" s="27" t="s">
        <v>200</v>
      </c>
      <c r="D107" s="27" t="s">
        <v>201</v>
      </c>
      <c r="E107" s="31">
        <v>18189750</v>
      </c>
      <c r="F107" s="27" t="s">
        <v>15</v>
      </c>
      <c r="G107" s="32">
        <v>8438012</v>
      </c>
      <c r="H107" s="27" t="s">
        <v>205</v>
      </c>
      <c r="I107" s="5" t="s">
        <v>16</v>
      </c>
      <c r="J107" s="5" t="s">
        <v>17</v>
      </c>
      <c r="K107" s="5" t="s">
        <v>51</v>
      </c>
      <c r="L107" s="27" t="s">
        <v>19</v>
      </c>
      <c r="M107" s="43">
        <v>38</v>
      </c>
      <c r="N107" s="33">
        <v>10634480</v>
      </c>
      <c r="O107" s="33">
        <v>369800</v>
      </c>
      <c r="P107" s="33" t="s">
        <v>548</v>
      </c>
      <c r="Q107" s="33"/>
      <c r="R107" s="33">
        <f t="shared" si="1"/>
        <v>11004280</v>
      </c>
    </row>
    <row r="108" spans="1:18" ht="25.5" x14ac:dyDescent="0.25">
      <c r="A108" s="35">
        <v>103</v>
      </c>
      <c r="B108" s="27" t="s">
        <v>113</v>
      </c>
      <c r="C108" s="27" t="s">
        <v>200</v>
      </c>
      <c r="D108" s="27" t="s">
        <v>201</v>
      </c>
      <c r="E108" s="31">
        <v>18189750</v>
      </c>
      <c r="F108" s="27" t="s">
        <v>61</v>
      </c>
      <c r="G108" s="32">
        <v>8906531</v>
      </c>
      <c r="H108" s="27" t="s">
        <v>205</v>
      </c>
      <c r="I108" s="5" t="s">
        <v>16</v>
      </c>
      <c r="J108" s="5" t="s">
        <v>17</v>
      </c>
      <c r="K108" s="5" t="s">
        <v>51</v>
      </c>
      <c r="L108" s="27" t="s">
        <v>19</v>
      </c>
      <c r="M108" s="43">
        <v>4</v>
      </c>
      <c r="N108" s="33">
        <v>1875000</v>
      </c>
      <c r="O108" s="33">
        <v>52400</v>
      </c>
      <c r="P108" s="33" t="s">
        <v>548</v>
      </c>
      <c r="Q108" s="33"/>
      <c r="R108" s="33">
        <f t="shared" si="1"/>
        <v>1927400</v>
      </c>
    </row>
    <row r="109" spans="1:18" ht="25.5" x14ac:dyDescent="0.25">
      <c r="A109" s="35">
        <v>104</v>
      </c>
      <c r="B109" s="27" t="s">
        <v>113</v>
      </c>
      <c r="C109" s="27" t="s">
        <v>200</v>
      </c>
      <c r="D109" s="27" t="s">
        <v>201</v>
      </c>
      <c r="E109" s="31">
        <v>18189750</v>
      </c>
      <c r="F109" s="27" t="s">
        <v>33</v>
      </c>
      <c r="G109" s="32">
        <v>8959007</v>
      </c>
      <c r="H109" s="27" t="s">
        <v>206</v>
      </c>
      <c r="I109" s="5" t="s">
        <v>35</v>
      </c>
      <c r="J109" s="5" t="s">
        <v>36</v>
      </c>
      <c r="K109" s="5" t="s">
        <v>51</v>
      </c>
      <c r="L109" s="27" t="s">
        <v>28</v>
      </c>
      <c r="M109" s="41">
        <v>1.95</v>
      </c>
      <c r="N109" s="33">
        <v>973690</v>
      </c>
      <c r="O109" s="33">
        <v>342800</v>
      </c>
      <c r="P109" s="33" t="s">
        <v>548</v>
      </c>
      <c r="Q109" s="33"/>
      <c r="R109" s="33">
        <f t="shared" si="1"/>
        <v>1316490</v>
      </c>
    </row>
    <row r="110" spans="1:18" ht="25.5" x14ac:dyDescent="0.25">
      <c r="A110" s="35">
        <v>105</v>
      </c>
      <c r="B110" s="27" t="s">
        <v>113</v>
      </c>
      <c r="C110" s="27" t="s">
        <v>200</v>
      </c>
      <c r="D110" s="27" t="s">
        <v>201</v>
      </c>
      <c r="E110" s="31">
        <v>18189750</v>
      </c>
      <c r="F110" s="27" t="s">
        <v>73</v>
      </c>
      <c r="G110" s="32">
        <v>9924394</v>
      </c>
      <c r="H110" s="27" t="s">
        <v>207</v>
      </c>
      <c r="I110" s="5" t="s">
        <v>50</v>
      </c>
      <c r="J110" s="5" t="s">
        <v>36</v>
      </c>
      <c r="K110" s="5" t="s">
        <v>51</v>
      </c>
      <c r="L110" s="27" t="s">
        <v>28</v>
      </c>
      <c r="M110" s="41">
        <v>3.63</v>
      </c>
      <c r="N110" s="33">
        <v>2742710</v>
      </c>
      <c r="O110" s="33">
        <v>329900</v>
      </c>
      <c r="P110" s="33" t="s">
        <v>548</v>
      </c>
      <c r="Q110" s="33"/>
      <c r="R110" s="33">
        <f t="shared" si="1"/>
        <v>3072610</v>
      </c>
    </row>
    <row r="111" spans="1:18" ht="25.5" x14ac:dyDescent="0.25">
      <c r="A111" s="35">
        <v>106</v>
      </c>
      <c r="B111" s="27" t="s">
        <v>113</v>
      </c>
      <c r="C111" s="27" t="s">
        <v>208</v>
      </c>
      <c r="D111" s="27" t="s">
        <v>209</v>
      </c>
      <c r="E111" s="31">
        <v>73633071</v>
      </c>
      <c r="F111" s="27" t="s">
        <v>121</v>
      </c>
      <c r="G111" s="32">
        <v>2525222</v>
      </c>
      <c r="H111" s="5" t="s">
        <v>196</v>
      </c>
      <c r="I111" s="5" t="s">
        <v>26</v>
      </c>
      <c r="J111" s="5" t="s">
        <v>17</v>
      </c>
      <c r="K111" s="5" t="s">
        <v>170</v>
      </c>
      <c r="L111" s="27" t="s">
        <v>28</v>
      </c>
      <c r="M111" s="41">
        <v>7.5</v>
      </c>
      <c r="N111" s="33">
        <f>3729300-264780.3</f>
        <v>3464519.7</v>
      </c>
      <c r="O111" s="33">
        <v>587500</v>
      </c>
      <c r="P111" s="33" t="s">
        <v>548</v>
      </c>
      <c r="Q111" s="33"/>
      <c r="R111" s="33">
        <f t="shared" si="1"/>
        <v>4052019.7</v>
      </c>
    </row>
    <row r="112" spans="1:18" ht="25.5" x14ac:dyDescent="0.25">
      <c r="A112" s="35">
        <v>107</v>
      </c>
      <c r="B112" s="27" t="s">
        <v>113</v>
      </c>
      <c r="C112" s="27" t="s">
        <v>208</v>
      </c>
      <c r="D112" s="27" t="s">
        <v>209</v>
      </c>
      <c r="E112" s="31">
        <v>73633071</v>
      </c>
      <c r="F112" s="27" t="s">
        <v>125</v>
      </c>
      <c r="G112" s="32">
        <v>3349012</v>
      </c>
      <c r="H112" s="27" t="s">
        <v>210</v>
      </c>
      <c r="I112" s="5" t="s">
        <v>35</v>
      </c>
      <c r="J112" s="5" t="s">
        <v>17</v>
      </c>
      <c r="K112" s="5" t="s">
        <v>170</v>
      </c>
      <c r="L112" s="27" t="s">
        <v>28</v>
      </c>
      <c r="M112" s="41">
        <v>2.69</v>
      </c>
      <c r="N112" s="33">
        <v>1660910</v>
      </c>
      <c r="O112" s="33">
        <v>168300</v>
      </c>
      <c r="P112" s="33" t="s">
        <v>548</v>
      </c>
      <c r="Q112" s="33"/>
      <c r="R112" s="33">
        <f t="shared" si="1"/>
        <v>1829210</v>
      </c>
    </row>
    <row r="113" spans="1:18" ht="25.5" x14ac:dyDescent="0.25">
      <c r="A113" s="35">
        <v>108</v>
      </c>
      <c r="B113" s="27" t="s">
        <v>113</v>
      </c>
      <c r="C113" s="8" t="s">
        <v>211</v>
      </c>
      <c r="D113" s="27" t="s">
        <v>212</v>
      </c>
      <c r="E113" s="34">
        <v>48773514</v>
      </c>
      <c r="F113" s="27" t="s">
        <v>121</v>
      </c>
      <c r="G113" s="35">
        <v>1651504</v>
      </c>
      <c r="H113" s="8" t="s">
        <v>121</v>
      </c>
      <c r="I113" s="8" t="s">
        <v>26</v>
      </c>
      <c r="J113" s="8" t="s">
        <v>17</v>
      </c>
      <c r="K113" s="8" t="s">
        <v>75</v>
      </c>
      <c r="L113" s="38" t="s">
        <v>28</v>
      </c>
      <c r="M113" s="42">
        <v>14.12</v>
      </c>
      <c r="N113" s="33">
        <v>7021030</v>
      </c>
      <c r="O113" s="33">
        <v>1106100</v>
      </c>
      <c r="P113" s="33" t="s">
        <v>548</v>
      </c>
      <c r="Q113" s="33"/>
      <c r="R113" s="33">
        <f t="shared" si="1"/>
        <v>8127130</v>
      </c>
    </row>
    <row r="114" spans="1:18" ht="25.5" x14ac:dyDescent="0.25">
      <c r="A114" s="35">
        <v>109</v>
      </c>
      <c r="B114" s="27" t="s">
        <v>113</v>
      </c>
      <c r="C114" s="27" t="s">
        <v>211</v>
      </c>
      <c r="D114" s="27" t="s">
        <v>212</v>
      </c>
      <c r="E114" s="31">
        <v>48773514</v>
      </c>
      <c r="F114" s="27" t="s">
        <v>61</v>
      </c>
      <c r="G114" s="32">
        <v>4157827</v>
      </c>
      <c r="H114" s="5" t="s">
        <v>213</v>
      </c>
      <c r="I114" s="5" t="s">
        <v>16</v>
      </c>
      <c r="J114" s="5" t="s">
        <v>17</v>
      </c>
      <c r="K114" s="5" t="s">
        <v>75</v>
      </c>
      <c r="L114" s="27" t="s">
        <v>19</v>
      </c>
      <c r="M114" s="43">
        <v>5</v>
      </c>
      <c r="N114" s="33">
        <v>2668000</v>
      </c>
      <c r="O114" s="33">
        <v>65400</v>
      </c>
      <c r="P114" s="33" t="s">
        <v>548</v>
      </c>
      <c r="Q114" s="33"/>
      <c r="R114" s="33">
        <f t="shared" si="1"/>
        <v>2733400</v>
      </c>
    </row>
    <row r="115" spans="1:18" ht="25.5" x14ac:dyDescent="0.25">
      <c r="A115" s="35">
        <v>110</v>
      </c>
      <c r="B115" s="27" t="s">
        <v>113</v>
      </c>
      <c r="C115" s="27" t="s">
        <v>211</v>
      </c>
      <c r="D115" s="27" t="s">
        <v>212</v>
      </c>
      <c r="E115" s="31">
        <v>48773514</v>
      </c>
      <c r="F115" s="27" t="s">
        <v>89</v>
      </c>
      <c r="G115" s="32">
        <v>5713671</v>
      </c>
      <c r="H115" s="27" t="s">
        <v>558</v>
      </c>
      <c r="I115" s="5" t="s">
        <v>16</v>
      </c>
      <c r="J115" s="5" t="s">
        <v>17</v>
      </c>
      <c r="K115" s="5" t="s">
        <v>75</v>
      </c>
      <c r="L115" s="27" t="s">
        <v>19</v>
      </c>
      <c r="M115" s="43">
        <v>19</v>
      </c>
      <c r="N115" s="33">
        <v>4021260</v>
      </c>
      <c r="O115" s="33">
        <v>266600</v>
      </c>
      <c r="P115" s="33" t="s">
        <v>548</v>
      </c>
      <c r="Q115" s="33"/>
      <c r="R115" s="33">
        <f t="shared" si="1"/>
        <v>4287860</v>
      </c>
    </row>
    <row r="116" spans="1:18" ht="25.5" x14ac:dyDescent="0.25">
      <c r="A116" s="35">
        <v>111</v>
      </c>
      <c r="B116" s="27" t="s">
        <v>113</v>
      </c>
      <c r="C116" s="27" t="s">
        <v>211</v>
      </c>
      <c r="D116" s="27" t="s">
        <v>212</v>
      </c>
      <c r="E116" s="31">
        <v>48773514</v>
      </c>
      <c r="F116" s="27" t="s">
        <v>100</v>
      </c>
      <c r="G116" s="32">
        <v>7065206</v>
      </c>
      <c r="H116" s="27" t="s">
        <v>214</v>
      </c>
      <c r="I116" s="5" t="s">
        <v>63</v>
      </c>
      <c r="J116" s="5" t="s">
        <v>59</v>
      </c>
      <c r="K116" s="5" t="s">
        <v>75</v>
      </c>
      <c r="L116" s="27" t="s">
        <v>28</v>
      </c>
      <c r="M116" s="41">
        <v>1.5</v>
      </c>
      <c r="N116" s="33">
        <v>12640</v>
      </c>
      <c r="O116" s="33" t="s">
        <v>548</v>
      </c>
      <c r="P116" s="33" t="s">
        <v>548</v>
      </c>
      <c r="Q116" s="33"/>
      <c r="R116" s="33">
        <f t="shared" si="1"/>
        <v>12640</v>
      </c>
    </row>
    <row r="117" spans="1:18" ht="25.5" x14ac:dyDescent="0.25">
      <c r="A117" s="35">
        <v>112</v>
      </c>
      <c r="B117" s="27" t="s">
        <v>113</v>
      </c>
      <c r="C117" s="27" t="s">
        <v>211</v>
      </c>
      <c r="D117" s="27" t="s">
        <v>212</v>
      </c>
      <c r="E117" s="31">
        <v>48773514</v>
      </c>
      <c r="F117" s="27" t="s">
        <v>125</v>
      </c>
      <c r="G117" s="32">
        <v>8251985</v>
      </c>
      <c r="H117" s="27" t="s">
        <v>215</v>
      </c>
      <c r="I117" s="5" t="s">
        <v>35</v>
      </c>
      <c r="J117" s="5" t="s">
        <v>17</v>
      </c>
      <c r="K117" s="5" t="s">
        <v>75</v>
      </c>
      <c r="L117" s="27" t="s">
        <v>28</v>
      </c>
      <c r="M117" s="41">
        <v>2.5</v>
      </c>
      <c r="N117" s="33">
        <v>1543600</v>
      </c>
      <c r="O117" s="33">
        <v>156500</v>
      </c>
      <c r="P117" s="33" t="s">
        <v>548</v>
      </c>
      <c r="Q117" s="33"/>
      <c r="R117" s="33">
        <f t="shared" si="1"/>
        <v>1700100</v>
      </c>
    </row>
    <row r="118" spans="1:18" ht="25.5" x14ac:dyDescent="0.25">
      <c r="A118" s="35">
        <v>113</v>
      </c>
      <c r="B118" s="27" t="s">
        <v>113</v>
      </c>
      <c r="C118" s="27" t="s">
        <v>211</v>
      </c>
      <c r="D118" s="27" t="s">
        <v>212</v>
      </c>
      <c r="E118" s="31">
        <v>48773514</v>
      </c>
      <c r="F118" s="27" t="s">
        <v>24</v>
      </c>
      <c r="G118" s="32">
        <v>9551918</v>
      </c>
      <c r="H118" s="27" t="s">
        <v>24</v>
      </c>
      <c r="I118" s="5" t="s">
        <v>26</v>
      </c>
      <c r="J118" s="5" t="s">
        <v>17</v>
      </c>
      <c r="K118" s="5" t="s">
        <v>75</v>
      </c>
      <c r="L118" s="27" t="s">
        <v>28</v>
      </c>
      <c r="M118" s="41">
        <v>3.04</v>
      </c>
      <c r="N118" s="33">
        <v>1745000</v>
      </c>
      <c r="O118" s="33">
        <v>177600</v>
      </c>
      <c r="P118" s="33" t="s">
        <v>548</v>
      </c>
      <c r="Q118" s="33"/>
      <c r="R118" s="33">
        <f t="shared" si="1"/>
        <v>1922600</v>
      </c>
    </row>
    <row r="119" spans="1:18" ht="25.5" x14ac:dyDescent="0.25">
      <c r="A119" s="35">
        <v>114</v>
      </c>
      <c r="B119" s="27" t="s">
        <v>113</v>
      </c>
      <c r="C119" s="27" t="s">
        <v>216</v>
      </c>
      <c r="D119" s="27" t="s">
        <v>217</v>
      </c>
      <c r="E119" s="31">
        <v>46276262</v>
      </c>
      <c r="F119" s="27" t="s">
        <v>38</v>
      </c>
      <c r="G119" s="32">
        <v>1553860</v>
      </c>
      <c r="H119" s="27" t="s">
        <v>218</v>
      </c>
      <c r="I119" s="5" t="s">
        <v>26</v>
      </c>
      <c r="J119" s="5" t="s">
        <v>36</v>
      </c>
      <c r="K119" s="5" t="s">
        <v>219</v>
      </c>
      <c r="L119" s="27" t="s">
        <v>28</v>
      </c>
      <c r="M119" s="41">
        <v>2</v>
      </c>
      <c r="N119" s="33">
        <v>1550450</v>
      </c>
      <c r="O119" s="33">
        <v>30500</v>
      </c>
      <c r="P119" s="33" t="s">
        <v>548</v>
      </c>
      <c r="Q119" s="33"/>
      <c r="R119" s="33">
        <f t="shared" si="1"/>
        <v>1580950</v>
      </c>
    </row>
    <row r="120" spans="1:18" ht="25.5" x14ac:dyDescent="0.25">
      <c r="A120" s="35">
        <v>115</v>
      </c>
      <c r="B120" s="27" t="s">
        <v>113</v>
      </c>
      <c r="C120" s="27" t="s">
        <v>216</v>
      </c>
      <c r="D120" s="27" t="s">
        <v>217</v>
      </c>
      <c r="E120" s="31">
        <v>46276262</v>
      </c>
      <c r="F120" s="27" t="s">
        <v>185</v>
      </c>
      <c r="G120" s="32">
        <v>2240677</v>
      </c>
      <c r="H120" s="27" t="s">
        <v>218</v>
      </c>
      <c r="I120" s="5" t="s">
        <v>35</v>
      </c>
      <c r="J120" s="5" t="s">
        <v>36</v>
      </c>
      <c r="K120" s="5" t="s">
        <v>175</v>
      </c>
      <c r="L120" s="27" t="s">
        <v>19</v>
      </c>
      <c r="M120" s="43">
        <v>4</v>
      </c>
      <c r="N120" s="33">
        <v>550000</v>
      </c>
      <c r="O120" s="33">
        <v>20000</v>
      </c>
      <c r="P120" s="33" t="s">
        <v>548</v>
      </c>
      <c r="Q120" s="33"/>
      <c r="R120" s="33">
        <f t="shared" si="1"/>
        <v>570000</v>
      </c>
    </row>
    <row r="121" spans="1:18" ht="25.5" x14ac:dyDescent="0.25">
      <c r="A121" s="35">
        <v>116</v>
      </c>
      <c r="B121" s="27" t="s">
        <v>113</v>
      </c>
      <c r="C121" s="27" t="s">
        <v>216</v>
      </c>
      <c r="D121" s="27" t="s">
        <v>217</v>
      </c>
      <c r="E121" s="31">
        <v>46276262</v>
      </c>
      <c r="F121" s="27" t="s">
        <v>73</v>
      </c>
      <c r="G121" s="32">
        <v>3228586</v>
      </c>
      <c r="H121" s="27" t="s">
        <v>220</v>
      </c>
      <c r="I121" s="5" t="s">
        <v>50</v>
      </c>
      <c r="J121" s="5" t="s">
        <v>36</v>
      </c>
      <c r="K121" s="5" t="s">
        <v>221</v>
      </c>
      <c r="L121" s="27" t="s">
        <v>28</v>
      </c>
      <c r="M121" s="41">
        <v>3</v>
      </c>
      <c r="N121" s="33">
        <v>2264400</v>
      </c>
      <c r="O121" s="33">
        <v>234200</v>
      </c>
      <c r="P121" s="33" t="s">
        <v>548</v>
      </c>
      <c r="Q121" s="33"/>
      <c r="R121" s="33">
        <f t="shared" si="1"/>
        <v>2498600</v>
      </c>
    </row>
    <row r="122" spans="1:18" x14ac:dyDescent="0.25">
      <c r="A122" s="35">
        <v>117</v>
      </c>
      <c r="B122" s="27" t="s">
        <v>113</v>
      </c>
      <c r="C122" s="27" t="s">
        <v>216</v>
      </c>
      <c r="D122" s="27" t="s">
        <v>217</v>
      </c>
      <c r="E122" s="31">
        <v>46276262</v>
      </c>
      <c r="F122" s="27" t="s">
        <v>52</v>
      </c>
      <c r="G122" s="32">
        <v>3747876</v>
      </c>
      <c r="H122" s="27" t="s">
        <v>222</v>
      </c>
      <c r="I122" s="5" t="s">
        <v>16</v>
      </c>
      <c r="J122" s="5" t="s">
        <v>68</v>
      </c>
      <c r="K122" s="5" t="s">
        <v>175</v>
      </c>
      <c r="L122" s="27" t="s">
        <v>19</v>
      </c>
      <c r="M122" s="43">
        <v>20</v>
      </c>
      <c r="N122" s="33">
        <v>3206480</v>
      </c>
      <c r="O122" s="33">
        <v>176000</v>
      </c>
      <c r="P122" s="33" t="s">
        <v>548</v>
      </c>
      <c r="Q122" s="33"/>
      <c r="R122" s="33">
        <f t="shared" si="1"/>
        <v>3382480</v>
      </c>
    </row>
    <row r="123" spans="1:18" x14ac:dyDescent="0.25">
      <c r="A123" s="35">
        <v>118</v>
      </c>
      <c r="B123" s="27" t="s">
        <v>113</v>
      </c>
      <c r="C123" s="27" t="s">
        <v>216</v>
      </c>
      <c r="D123" s="27" t="s">
        <v>217</v>
      </c>
      <c r="E123" s="31">
        <v>46276262</v>
      </c>
      <c r="F123" s="27" t="s">
        <v>61</v>
      </c>
      <c r="G123" s="32">
        <v>3807413</v>
      </c>
      <c r="H123" s="27" t="s">
        <v>223</v>
      </c>
      <c r="I123" s="5" t="s">
        <v>16</v>
      </c>
      <c r="J123" s="5" t="s">
        <v>17</v>
      </c>
      <c r="K123" s="5" t="s">
        <v>175</v>
      </c>
      <c r="L123" s="27" t="s">
        <v>19</v>
      </c>
      <c r="M123" s="43">
        <v>2</v>
      </c>
      <c r="N123" s="33">
        <v>957830</v>
      </c>
      <c r="O123" s="33">
        <v>26100</v>
      </c>
      <c r="P123" s="33" t="s">
        <v>548</v>
      </c>
      <c r="Q123" s="33"/>
      <c r="R123" s="33">
        <f t="shared" si="1"/>
        <v>983930</v>
      </c>
    </row>
    <row r="124" spans="1:18" ht="25.5" x14ac:dyDescent="0.25">
      <c r="A124" s="35">
        <v>119</v>
      </c>
      <c r="B124" s="27" t="s">
        <v>113</v>
      </c>
      <c r="C124" s="29" t="s">
        <v>216</v>
      </c>
      <c r="D124" s="27" t="s">
        <v>217</v>
      </c>
      <c r="E124" s="34">
        <v>46276262</v>
      </c>
      <c r="F124" s="28" t="s">
        <v>52</v>
      </c>
      <c r="G124" s="35">
        <v>3938476</v>
      </c>
      <c r="H124" s="29" t="s">
        <v>218</v>
      </c>
      <c r="I124" s="37" t="s">
        <v>16</v>
      </c>
      <c r="J124" s="9" t="s">
        <v>36</v>
      </c>
      <c r="K124" s="28" t="s">
        <v>175</v>
      </c>
      <c r="L124" s="38" t="s">
        <v>19</v>
      </c>
      <c r="M124" s="46">
        <v>37</v>
      </c>
      <c r="N124" s="33">
        <v>5536560</v>
      </c>
      <c r="O124" s="33">
        <v>184400</v>
      </c>
      <c r="P124" s="33" t="s">
        <v>548</v>
      </c>
      <c r="Q124" s="33"/>
      <c r="R124" s="33">
        <f t="shared" si="1"/>
        <v>5720960</v>
      </c>
    </row>
    <row r="125" spans="1:18" x14ac:dyDescent="0.25">
      <c r="A125" s="35">
        <v>120</v>
      </c>
      <c r="B125" s="27" t="s">
        <v>113</v>
      </c>
      <c r="C125" s="29" t="s">
        <v>216</v>
      </c>
      <c r="D125" s="27" t="s">
        <v>217</v>
      </c>
      <c r="E125" s="34">
        <v>46276262</v>
      </c>
      <c r="F125" s="27" t="s">
        <v>89</v>
      </c>
      <c r="G125" s="35">
        <v>4645805</v>
      </c>
      <c r="H125" s="29" t="s">
        <v>223</v>
      </c>
      <c r="I125" s="29" t="s">
        <v>16</v>
      </c>
      <c r="J125" s="29" t="s">
        <v>17</v>
      </c>
      <c r="K125" s="29" t="s">
        <v>175</v>
      </c>
      <c r="L125" s="38" t="s">
        <v>19</v>
      </c>
      <c r="M125" s="46">
        <v>46</v>
      </c>
      <c r="N125" s="33">
        <v>9735690</v>
      </c>
      <c r="O125" s="33">
        <v>645800</v>
      </c>
      <c r="P125" s="33" t="s">
        <v>548</v>
      </c>
      <c r="Q125" s="33"/>
      <c r="R125" s="33">
        <f t="shared" si="1"/>
        <v>10381490</v>
      </c>
    </row>
    <row r="126" spans="1:18" ht="25.5" x14ac:dyDescent="0.25">
      <c r="A126" s="35">
        <v>121</v>
      </c>
      <c r="B126" s="27" t="s">
        <v>113</v>
      </c>
      <c r="C126" s="27" t="s">
        <v>216</v>
      </c>
      <c r="D126" s="27" t="s">
        <v>217</v>
      </c>
      <c r="E126" s="31">
        <v>46276262</v>
      </c>
      <c r="F126" s="27" t="s">
        <v>121</v>
      </c>
      <c r="G126" s="32">
        <v>6495514</v>
      </c>
      <c r="H126" s="27" t="s">
        <v>224</v>
      </c>
      <c r="I126" s="5" t="s">
        <v>26</v>
      </c>
      <c r="J126" s="5" t="s">
        <v>17</v>
      </c>
      <c r="K126" s="5" t="s">
        <v>175</v>
      </c>
      <c r="L126" s="27" t="s">
        <v>28</v>
      </c>
      <c r="M126" s="41">
        <v>3.4</v>
      </c>
      <c r="N126" s="33">
        <v>1690610</v>
      </c>
      <c r="O126" s="33">
        <v>266200</v>
      </c>
      <c r="P126" s="33" t="s">
        <v>548</v>
      </c>
      <c r="Q126" s="33"/>
      <c r="R126" s="33">
        <f t="shared" si="1"/>
        <v>1956810</v>
      </c>
    </row>
    <row r="127" spans="1:18" ht="25.5" x14ac:dyDescent="0.25">
      <c r="A127" s="35">
        <v>122</v>
      </c>
      <c r="B127" s="27" t="s">
        <v>113</v>
      </c>
      <c r="C127" s="27" t="s">
        <v>216</v>
      </c>
      <c r="D127" s="27" t="s">
        <v>217</v>
      </c>
      <c r="E127" s="31">
        <v>46276262</v>
      </c>
      <c r="F127" s="27" t="s">
        <v>66</v>
      </c>
      <c r="G127" s="32">
        <v>9696552</v>
      </c>
      <c r="H127" s="27" t="s">
        <v>225</v>
      </c>
      <c r="I127" s="5" t="s">
        <v>26</v>
      </c>
      <c r="J127" s="5" t="s">
        <v>68</v>
      </c>
      <c r="K127" s="5" t="s">
        <v>175</v>
      </c>
      <c r="L127" s="27" t="s">
        <v>28</v>
      </c>
      <c r="M127" s="41">
        <v>4</v>
      </c>
      <c r="N127" s="33">
        <v>3005660</v>
      </c>
      <c r="O127" s="33">
        <v>292200</v>
      </c>
      <c r="P127" s="33" t="s">
        <v>548</v>
      </c>
      <c r="Q127" s="33"/>
      <c r="R127" s="33">
        <f t="shared" si="1"/>
        <v>3297860</v>
      </c>
    </row>
    <row r="128" spans="1:18" ht="25.5" x14ac:dyDescent="0.25">
      <c r="A128" s="35">
        <v>123</v>
      </c>
      <c r="B128" s="27" t="s">
        <v>113</v>
      </c>
      <c r="C128" s="27" t="s">
        <v>226</v>
      </c>
      <c r="D128" s="27" t="s">
        <v>227</v>
      </c>
      <c r="E128" s="31">
        <v>70435618</v>
      </c>
      <c r="F128" s="27" t="s">
        <v>104</v>
      </c>
      <c r="G128" s="32">
        <v>1187474</v>
      </c>
      <c r="H128" s="27" t="s">
        <v>228</v>
      </c>
      <c r="I128" s="5" t="s">
        <v>35</v>
      </c>
      <c r="J128" s="5" t="s">
        <v>59</v>
      </c>
      <c r="K128" s="5" t="s">
        <v>170</v>
      </c>
      <c r="L128" s="27" t="s">
        <v>28</v>
      </c>
      <c r="M128" s="41">
        <v>4.2</v>
      </c>
      <c r="N128" s="33">
        <v>2485480</v>
      </c>
      <c r="O128" s="33">
        <v>250000</v>
      </c>
      <c r="P128" s="33" t="s">
        <v>548</v>
      </c>
      <c r="Q128" s="33"/>
      <c r="R128" s="33">
        <f t="shared" si="1"/>
        <v>2735480</v>
      </c>
    </row>
    <row r="129" spans="1:18" ht="25.5" x14ac:dyDescent="0.25">
      <c r="A129" s="35">
        <v>124</v>
      </c>
      <c r="B129" s="27" t="s">
        <v>113</v>
      </c>
      <c r="C129" s="27" t="s">
        <v>226</v>
      </c>
      <c r="D129" s="27" t="s">
        <v>227</v>
      </c>
      <c r="E129" s="31">
        <v>70435618</v>
      </c>
      <c r="F129" s="27" t="s">
        <v>24</v>
      </c>
      <c r="G129" s="32">
        <v>1712382</v>
      </c>
      <c r="H129" s="27" t="s">
        <v>229</v>
      </c>
      <c r="I129" s="5" t="s">
        <v>26</v>
      </c>
      <c r="J129" s="5" t="s">
        <v>59</v>
      </c>
      <c r="K129" s="5" t="s">
        <v>230</v>
      </c>
      <c r="L129" s="27" t="s">
        <v>28</v>
      </c>
      <c r="M129" s="41">
        <v>2.2000000000000002</v>
      </c>
      <c r="N129" s="33">
        <v>224200</v>
      </c>
      <c r="O129" s="33" t="s">
        <v>548</v>
      </c>
      <c r="P129" s="33" t="s">
        <v>548</v>
      </c>
      <c r="Q129" s="33"/>
      <c r="R129" s="33">
        <f t="shared" si="1"/>
        <v>224200</v>
      </c>
    </row>
    <row r="130" spans="1:18" ht="25.5" x14ac:dyDescent="0.25">
      <c r="A130" s="35">
        <v>125</v>
      </c>
      <c r="B130" s="27" t="s">
        <v>113</v>
      </c>
      <c r="C130" s="27" t="s">
        <v>226</v>
      </c>
      <c r="D130" s="27" t="s">
        <v>227</v>
      </c>
      <c r="E130" s="31">
        <v>70435618</v>
      </c>
      <c r="F130" s="27" t="s">
        <v>121</v>
      </c>
      <c r="G130" s="32">
        <v>6102858</v>
      </c>
      <c r="H130" s="27" t="s">
        <v>231</v>
      </c>
      <c r="I130" s="5" t="s">
        <v>63</v>
      </c>
      <c r="J130" s="5" t="s">
        <v>17</v>
      </c>
      <c r="K130" s="5" t="s">
        <v>230</v>
      </c>
      <c r="L130" s="27" t="s">
        <v>28</v>
      </c>
      <c r="M130" s="41">
        <v>8.9700000000000006</v>
      </c>
      <c r="N130" s="33">
        <v>4460240</v>
      </c>
      <c r="O130" s="33">
        <v>600000</v>
      </c>
      <c r="P130" s="33" t="s">
        <v>548</v>
      </c>
      <c r="Q130" s="33"/>
      <c r="R130" s="33">
        <f t="shared" si="1"/>
        <v>5060240</v>
      </c>
    </row>
    <row r="131" spans="1:18" ht="25.5" x14ac:dyDescent="0.25">
      <c r="A131" s="35">
        <v>126</v>
      </c>
      <c r="B131" s="27" t="s">
        <v>113</v>
      </c>
      <c r="C131" s="27" t="s">
        <v>226</v>
      </c>
      <c r="D131" s="27" t="s">
        <v>227</v>
      </c>
      <c r="E131" s="31">
        <v>70435618</v>
      </c>
      <c r="F131" s="27" t="s">
        <v>121</v>
      </c>
      <c r="G131" s="32">
        <v>6207429</v>
      </c>
      <c r="H131" s="27" t="s">
        <v>232</v>
      </c>
      <c r="I131" s="5" t="s">
        <v>26</v>
      </c>
      <c r="J131" s="5" t="s">
        <v>17</v>
      </c>
      <c r="K131" s="27" t="s">
        <v>69</v>
      </c>
      <c r="L131" s="27" t="s">
        <v>28</v>
      </c>
      <c r="M131" s="41">
        <v>1.75</v>
      </c>
      <c r="N131" s="33">
        <v>870170</v>
      </c>
      <c r="O131" s="33">
        <v>129900</v>
      </c>
      <c r="P131" s="33" t="s">
        <v>548</v>
      </c>
      <c r="Q131" s="33"/>
      <c r="R131" s="33">
        <f t="shared" si="1"/>
        <v>1000070</v>
      </c>
    </row>
    <row r="132" spans="1:18" ht="25.5" x14ac:dyDescent="0.25">
      <c r="A132" s="35">
        <v>127</v>
      </c>
      <c r="B132" s="27" t="s">
        <v>113</v>
      </c>
      <c r="C132" s="27" t="s">
        <v>226</v>
      </c>
      <c r="D132" s="27" t="s">
        <v>227</v>
      </c>
      <c r="E132" s="31">
        <v>70435618</v>
      </c>
      <c r="F132" s="27" t="s">
        <v>126</v>
      </c>
      <c r="G132" s="32">
        <v>9368981</v>
      </c>
      <c r="H132" s="27" t="s">
        <v>233</v>
      </c>
      <c r="I132" s="5" t="s">
        <v>35</v>
      </c>
      <c r="J132" s="5" t="s">
        <v>59</v>
      </c>
      <c r="K132" s="5" t="s">
        <v>69</v>
      </c>
      <c r="L132" s="27" t="s">
        <v>28</v>
      </c>
      <c r="M132" s="41">
        <v>2.2999999999999998</v>
      </c>
      <c r="N132" s="33">
        <v>117700</v>
      </c>
      <c r="O132" s="33" t="s">
        <v>548</v>
      </c>
      <c r="P132" s="33" t="s">
        <v>548</v>
      </c>
      <c r="Q132" s="33"/>
      <c r="R132" s="33">
        <f t="shared" si="1"/>
        <v>117700</v>
      </c>
    </row>
    <row r="133" spans="1:18" ht="25.5" x14ac:dyDescent="0.25">
      <c r="A133" s="35">
        <v>128</v>
      </c>
      <c r="B133" s="27" t="s">
        <v>113</v>
      </c>
      <c r="C133" s="27" t="s">
        <v>234</v>
      </c>
      <c r="D133" s="27" t="s">
        <v>235</v>
      </c>
      <c r="E133" s="31">
        <v>44018886</v>
      </c>
      <c r="F133" s="27" t="s">
        <v>48</v>
      </c>
      <c r="G133" s="32">
        <v>1037676</v>
      </c>
      <c r="H133" s="27" t="s">
        <v>236</v>
      </c>
      <c r="I133" s="5" t="s">
        <v>50</v>
      </c>
      <c r="J133" s="5" t="s">
        <v>36</v>
      </c>
      <c r="K133" s="5" t="s">
        <v>112</v>
      </c>
      <c r="L133" s="27" t="s">
        <v>28</v>
      </c>
      <c r="M133" s="41">
        <v>2.7</v>
      </c>
      <c r="N133" s="33">
        <v>2114000</v>
      </c>
      <c r="O133" s="33">
        <v>128600</v>
      </c>
      <c r="P133" s="33" t="s">
        <v>548</v>
      </c>
      <c r="Q133" s="33"/>
      <c r="R133" s="33">
        <f t="shared" si="1"/>
        <v>2242600</v>
      </c>
    </row>
    <row r="134" spans="1:18" ht="25.5" x14ac:dyDescent="0.25">
      <c r="A134" s="35">
        <v>129</v>
      </c>
      <c r="B134" s="27" t="s">
        <v>113</v>
      </c>
      <c r="C134" s="27" t="s">
        <v>234</v>
      </c>
      <c r="D134" s="27" t="s">
        <v>235</v>
      </c>
      <c r="E134" s="31">
        <v>44018886</v>
      </c>
      <c r="F134" s="27" t="s">
        <v>66</v>
      </c>
      <c r="G134" s="32">
        <v>1369313</v>
      </c>
      <c r="H134" s="27" t="s">
        <v>237</v>
      </c>
      <c r="I134" s="5" t="s">
        <v>63</v>
      </c>
      <c r="J134" s="5" t="s">
        <v>68</v>
      </c>
      <c r="K134" s="5" t="s">
        <v>112</v>
      </c>
      <c r="L134" s="27" t="s">
        <v>28</v>
      </c>
      <c r="M134" s="41">
        <v>7.7</v>
      </c>
      <c r="N134" s="33">
        <v>5552000</v>
      </c>
      <c r="O134" s="33">
        <v>404600</v>
      </c>
      <c r="P134" s="33" t="s">
        <v>548</v>
      </c>
      <c r="Q134" s="33"/>
      <c r="R134" s="33">
        <f t="shared" si="1"/>
        <v>5956600</v>
      </c>
    </row>
    <row r="135" spans="1:18" ht="25.5" x14ac:dyDescent="0.25">
      <c r="A135" s="35">
        <v>130</v>
      </c>
      <c r="B135" s="27" t="s">
        <v>113</v>
      </c>
      <c r="C135" s="27" t="s">
        <v>234</v>
      </c>
      <c r="D135" s="27" t="s">
        <v>235</v>
      </c>
      <c r="E135" s="31">
        <v>44018886</v>
      </c>
      <c r="F135" s="27" t="s">
        <v>104</v>
      </c>
      <c r="G135" s="32">
        <v>1963715</v>
      </c>
      <c r="H135" s="27" t="s">
        <v>238</v>
      </c>
      <c r="I135" s="5" t="s">
        <v>35</v>
      </c>
      <c r="J135" s="5" t="s">
        <v>59</v>
      </c>
      <c r="K135" s="5" t="s">
        <v>112</v>
      </c>
      <c r="L135" s="27" t="s">
        <v>28</v>
      </c>
      <c r="M135" s="41">
        <v>3.35</v>
      </c>
      <c r="N135" s="33">
        <v>1982470</v>
      </c>
      <c r="O135" s="33">
        <v>202200</v>
      </c>
      <c r="P135" s="33" t="s">
        <v>548</v>
      </c>
      <c r="Q135" s="33"/>
      <c r="R135" s="33">
        <f t="shared" ref="R135:R198" si="2">SUM(N135:Q135)</f>
        <v>2184670</v>
      </c>
    </row>
    <row r="136" spans="1:18" ht="25.5" x14ac:dyDescent="0.25">
      <c r="A136" s="35">
        <v>131</v>
      </c>
      <c r="B136" s="27" t="s">
        <v>113</v>
      </c>
      <c r="C136" s="27" t="s">
        <v>234</v>
      </c>
      <c r="D136" s="27" t="s">
        <v>235</v>
      </c>
      <c r="E136" s="31">
        <v>44018886</v>
      </c>
      <c r="F136" s="27" t="s">
        <v>61</v>
      </c>
      <c r="G136" s="32">
        <v>2044921</v>
      </c>
      <c r="H136" s="27" t="s">
        <v>239</v>
      </c>
      <c r="I136" s="5" t="s">
        <v>147</v>
      </c>
      <c r="J136" s="5" t="s">
        <v>17</v>
      </c>
      <c r="K136" s="5" t="s">
        <v>112</v>
      </c>
      <c r="L136" s="27" t="s">
        <v>28</v>
      </c>
      <c r="M136" s="41">
        <v>3.7</v>
      </c>
      <c r="N136" s="33">
        <v>2317270</v>
      </c>
      <c r="O136" s="33">
        <v>155500</v>
      </c>
      <c r="P136" s="33" t="s">
        <v>548</v>
      </c>
      <c r="Q136" s="33"/>
      <c r="R136" s="33">
        <f t="shared" si="2"/>
        <v>2472770</v>
      </c>
    </row>
    <row r="137" spans="1:18" ht="25.5" x14ac:dyDescent="0.25">
      <c r="A137" s="35">
        <v>132</v>
      </c>
      <c r="B137" s="27" t="s">
        <v>113</v>
      </c>
      <c r="C137" s="27" t="s">
        <v>234</v>
      </c>
      <c r="D137" s="27" t="s">
        <v>235</v>
      </c>
      <c r="E137" s="31">
        <v>44018886</v>
      </c>
      <c r="F137" s="27" t="s">
        <v>61</v>
      </c>
      <c r="G137" s="32" t="s">
        <v>587</v>
      </c>
      <c r="H137" s="27" t="s">
        <v>239</v>
      </c>
      <c r="I137" s="5" t="s">
        <v>147</v>
      </c>
      <c r="J137" s="5" t="s">
        <v>17</v>
      </c>
      <c r="K137" s="5" t="s">
        <v>112</v>
      </c>
      <c r="L137" s="27" t="s">
        <v>28</v>
      </c>
      <c r="M137" s="41" t="s">
        <v>622</v>
      </c>
      <c r="N137" s="33" t="s">
        <v>548</v>
      </c>
      <c r="O137" s="33" t="s">
        <v>548</v>
      </c>
      <c r="P137" s="33">
        <v>2617600</v>
      </c>
      <c r="Q137" s="33"/>
      <c r="R137" s="33">
        <f t="shared" si="2"/>
        <v>2617600</v>
      </c>
    </row>
    <row r="138" spans="1:18" ht="25.5" x14ac:dyDescent="0.25">
      <c r="A138" s="35">
        <v>133</v>
      </c>
      <c r="B138" s="27" t="s">
        <v>113</v>
      </c>
      <c r="C138" s="27" t="s">
        <v>234</v>
      </c>
      <c r="D138" s="27" t="s">
        <v>235</v>
      </c>
      <c r="E138" s="31">
        <v>44018886</v>
      </c>
      <c r="F138" s="27" t="s">
        <v>89</v>
      </c>
      <c r="G138" s="32">
        <v>2566221</v>
      </c>
      <c r="H138" s="27" t="s">
        <v>240</v>
      </c>
      <c r="I138" s="5" t="s">
        <v>16</v>
      </c>
      <c r="J138" s="5" t="s">
        <v>17</v>
      </c>
      <c r="K138" s="5" t="s">
        <v>112</v>
      </c>
      <c r="L138" s="27" t="s">
        <v>19</v>
      </c>
      <c r="M138" s="43">
        <v>24</v>
      </c>
      <c r="N138" s="33">
        <v>5079490</v>
      </c>
      <c r="O138" s="33">
        <v>242300</v>
      </c>
      <c r="P138" s="33" t="s">
        <v>548</v>
      </c>
      <c r="Q138" s="33"/>
      <c r="R138" s="33">
        <f t="shared" si="2"/>
        <v>5321790</v>
      </c>
    </row>
    <row r="139" spans="1:18" ht="25.5" x14ac:dyDescent="0.25">
      <c r="A139" s="35">
        <v>134</v>
      </c>
      <c r="B139" s="27" t="s">
        <v>113</v>
      </c>
      <c r="C139" s="27" t="s">
        <v>234</v>
      </c>
      <c r="D139" s="27" t="s">
        <v>235</v>
      </c>
      <c r="E139" s="31">
        <v>44018886</v>
      </c>
      <c r="F139" s="27" t="s">
        <v>52</v>
      </c>
      <c r="G139" s="32">
        <v>2780805</v>
      </c>
      <c r="H139" s="27" t="s">
        <v>241</v>
      </c>
      <c r="I139" s="5" t="s">
        <v>16</v>
      </c>
      <c r="J139" s="5" t="s">
        <v>36</v>
      </c>
      <c r="K139" s="5" t="s">
        <v>112</v>
      </c>
      <c r="L139" s="27" t="s">
        <v>19</v>
      </c>
      <c r="M139" s="43">
        <v>30</v>
      </c>
      <c r="N139" s="33">
        <v>4318000</v>
      </c>
      <c r="O139" s="33">
        <v>107600</v>
      </c>
      <c r="P139" s="33" t="s">
        <v>548</v>
      </c>
      <c r="Q139" s="33"/>
      <c r="R139" s="33">
        <f t="shared" si="2"/>
        <v>4425600</v>
      </c>
    </row>
    <row r="140" spans="1:18" ht="25.5" x14ac:dyDescent="0.25">
      <c r="A140" s="35">
        <v>135</v>
      </c>
      <c r="B140" s="27" t="s">
        <v>113</v>
      </c>
      <c r="C140" s="27" t="s">
        <v>234</v>
      </c>
      <c r="D140" s="27" t="s">
        <v>235</v>
      </c>
      <c r="E140" s="31">
        <v>44018886</v>
      </c>
      <c r="F140" s="27" t="s">
        <v>73</v>
      </c>
      <c r="G140" s="32">
        <v>4228767</v>
      </c>
      <c r="H140" s="27" t="s">
        <v>242</v>
      </c>
      <c r="I140" s="5" t="s">
        <v>35</v>
      </c>
      <c r="J140" s="5" t="s">
        <v>36</v>
      </c>
      <c r="K140" s="5" t="s">
        <v>112</v>
      </c>
      <c r="L140" s="27" t="s">
        <v>28</v>
      </c>
      <c r="M140" s="41">
        <v>1.62</v>
      </c>
      <c r="N140" s="33">
        <v>1224020</v>
      </c>
      <c r="O140" s="33">
        <v>105900</v>
      </c>
      <c r="P140" s="33" t="s">
        <v>548</v>
      </c>
      <c r="Q140" s="33"/>
      <c r="R140" s="33">
        <f t="shared" si="2"/>
        <v>1329920</v>
      </c>
    </row>
    <row r="141" spans="1:18" ht="25.5" x14ac:dyDescent="0.25">
      <c r="A141" s="35">
        <v>136</v>
      </c>
      <c r="B141" s="27" t="s">
        <v>113</v>
      </c>
      <c r="C141" s="27" t="s">
        <v>234</v>
      </c>
      <c r="D141" s="27" t="s">
        <v>235</v>
      </c>
      <c r="E141" s="31" t="s">
        <v>552</v>
      </c>
      <c r="F141" s="27" t="s">
        <v>100</v>
      </c>
      <c r="G141" s="32">
        <v>4592268</v>
      </c>
      <c r="H141" s="27" t="s">
        <v>559</v>
      </c>
      <c r="I141" s="5" t="s">
        <v>50</v>
      </c>
      <c r="J141" s="5" t="s">
        <v>59</v>
      </c>
      <c r="K141" s="5" t="s">
        <v>112</v>
      </c>
      <c r="L141" s="27" t="s">
        <v>28</v>
      </c>
      <c r="M141" s="41">
        <v>5.32</v>
      </c>
      <c r="N141" s="33">
        <v>44860</v>
      </c>
      <c r="O141" s="33" t="s">
        <v>548</v>
      </c>
      <c r="P141" s="33" t="s">
        <v>548</v>
      </c>
      <c r="Q141" s="33"/>
      <c r="R141" s="33">
        <f t="shared" si="2"/>
        <v>44860</v>
      </c>
    </row>
    <row r="142" spans="1:18" ht="25.5" x14ac:dyDescent="0.25">
      <c r="A142" s="35">
        <v>137</v>
      </c>
      <c r="B142" s="27" t="s">
        <v>113</v>
      </c>
      <c r="C142" s="27" t="s">
        <v>234</v>
      </c>
      <c r="D142" s="27" t="s">
        <v>235</v>
      </c>
      <c r="E142" s="31">
        <v>44018886</v>
      </c>
      <c r="F142" s="27" t="s">
        <v>61</v>
      </c>
      <c r="G142" s="32">
        <v>4770332</v>
      </c>
      <c r="H142" s="27" t="s">
        <v>243</v>
      </c>
      <c r="I142" s="5" t="s">
        <v>16</v>
      </c>
      <c r="J142" s="5" t="s">
        <v>17</v>
      </c>
      <c r="K142" s="5" t="s">
        <v>112</v>
      </c>
      <c r="L142" s="27" t="s">
        <v>19</v>
      </c>
      <c r="M142" s="43">
        <v>3</v>
      </c>
      <c r="N142" s="33">
        <v>1436760</v>
      </c>
      <c r="O142" s="33">
        <v>28300</v>
      </c>
      <c r="P142" s="33" t="s">
        <v>548</v>
      </c>
      <c r="Q142" s="33"/>
      <c r="R142" s="33">
        <f t="shared" si="2"/>
        <v>1465060</v>
      </c>
    </row>
    <row r="143" spans="1:18" ht="25.5" x14ac:dyDescent="0.25">
      <c r="A143" s="35">
        <v>138</v>
      </c>
      <c r="B143" s="27" t="s">
        <v>113</v>
      </c>
      <c r="C143" s="27" t="s">
        <v>234</v>
      </c>
      <c r="D143" s="27" t="s">
        <v>235</v>
      </c>
      <c r="E143" s="31">
        <v>44018886</v>
      </c>
      <c r="F143" s="27" t="s">
        <v>126</v>
      </c>
      <c r="G143" s="32">
        <v>5141119</v>
      </c>
      <c r="H143" s="5" t="s">
        <v>244</v>
      </c>
      <c r="I143" s="5" t="s">
        <v>35</v>
      </c>
      <c r="J143" s="5" t="s">
        <v>59</v>
      </c>
      <c r="K143" s="5" t="s">
        <v>112</v>
      </c>
      <c r="L143" s="27" t="s">
        <v>28</v>
      </c>
      <c r="M143" s="41">
        <v>3</v>
      </c>
      <c r="N143" s="33">
        <v>153520</v>
      </c>
      <c r="O143" s="33" t="s">
        <v>548</v>
      </c>
      <c r="P143" s="33" t="s">
        <v>548</v>
      </c>
      <c r="Q143" s="33"/>
      <c r="R143" s="33">
        <f t="shared" si="2"/>
        <v>153520</v>
      </c>
    </row>
    <row r="144" spans="1:18" ht="25.5" x14ac:dyDescent="0.25">
      <c r="A144" s="35">
        <v>139</v>
      </c>
      <c r="B144" s="27" t="s">
        <v>113</v>
      </c>
      <c r="C144" s="27" t="s">
        <v>234</v>
      </c>
      <c r="D144" s="27" t="s">
        <v>235</v>
      </c>
      <c r="E144" s="31">
        <v>44018886</v>
      </c>
      <c r="F144" s="27" t="s">
        <v>100</v>
      </c>
      <c r="G144" s="32">
        <v>5511455</v>
      </c>
      <c r="H144" s="27" t="s">
        <v>245</v>
      </c>
      <c r="I144" s="5" t="s">
        <v>63</v>
      </c>
      <c r="J144" s="5" t="s">
        <v>59</v>
      </c>
      <c r="K144" s="5" t="s">
        <v>246</v>
      </c>
      <c r="L144" s="27" t="s">
        <v>28</v>
      </c>
      <c r="M144" s="41">
        <v>5</v>
      </c>
      <c r="N144" s="33">
        <v>3678770</v>
      </c>
      <c r="O144" s="33">
        <v>308800</v>
      </c>
      <c r="P144" s="33" t="s">
        <v>548</v>
      </c>
      <c r="Q144" s="33"/>
      <c r="R144" s="33">
        <f t="shared" si="2"/>
        <v>3987570</v>
      </c>
    </row>
    <row r="145" spans="1:18" ht="25.5" x14ac:dyDescent="0.25">
      <c r="A145" s="35">
        <v>140</v>
      </c>
      <c r="B145" s="27" t="s">
        <v>113</v>
      </c>
      <c r="C145" s="27" t="s">
        <v>234</v>
      </c>
      <c r="D145" s="27" t="s">
        <v>235</v>
      </c>
      <c r="E145" s="31">
        <v>44018886</v>
      </c>
      <c r="F145" s="27" t="s">
        <v>104</v>
      </c>
      <c r="G145" s="32">
        <v>5553082</v>
      </c>
      <c r="H145" s="5" t="s">
        <v>247</v>
      </c>
      <c r="I145" s="5" t="s">
        <v>35</v>
      </c>
      <c r="J145" s="5" t="s">
        <v>17</v>
      </c>
      <c r="K145" s="5" t="s">
        <v>112</v>
      </c>
      <c r="L145" s="27" t="s">
        <v>28</v>
      </c>
      <c r="M145" s="41">
        <v>2.5</v>
      </c>
      <c r="N145" s="33">
        <v>1479450</v>
      </c>
      <c r="O145" s="33">
        <v>150900</v>
      </c>
      <c r="P145" s="33" t="s">
        <v>548</v>
      </c>
      <c r="Q145" s="33"/>
      <c r="R145" s="33">
        <f t="shared" si="2"/>
        <v>1630350</v>
      </c>
    </row>
    <row r="146" spans="1:18" ht="25.5" x14ac:dyDescent="0.25">
      <c r="A146" s="35">
        <v>141</v>
      </c>
      <c r="B146" s="27" t="s">
        <v>113</v>
      </c>
      <c r="C146" s="27" t="s">
        <v>234</v>
      </c>
      <c r="D146" s="27" t="s">
        <v>235</v>
      </c>
      <c r="E146" s="31">
        <v>44018886</v>
      </c>
      <c r="F146" s="27" t="s">
        <v>24</v>
      </c>
      <c r="G146" s="32">
        <v>7610554</v>
      </c>
      <c r="H146" s="27" t="s">
        <v>248</v>
      </c>
      <c r="I146" s="5" t="s">
        <v>26</v>
      </c>
      <c r="J146" s="5" t="s">
        <v>59</v>
      </c>
      <c r="K146" s="5" t="s">
        <v>246</v>
      </c>
      <c r="L146" s="27" t="s">
        <v>28</v>
      </c>
      <c r="M146" s="41">
        <v>8.5</v>
      </c>
      <c r="N146" s="33">
        <v>913000</v>
      </c>
      <c r="O146" s="33" t="s">
        <v>548</v>
      </c>
      <c r="P146" s="33" t="s">
        <v>548</v>
      </c>
      <c r="Q146" s="33"/>
      <c r="R146" s="33">
        <f t="shared" si="2"/>
        <v>913000</v>
      </c>
    </row>
    <row r="147" spans="1:18" ht="25.5" x14ac:dyDescent="0.25">
      <c r="A147" s="35">
        <v>142</v>
      </c>
      <c r="B147" s="27" t="s">
        <v>113</v>
      </c>
      <c r="C147" s="27" t="s">
        <v>234</v>
      </c>
      <c r="D147" s="27" t="s">
        <v>235</v>
      </c>
      <c r="E147" s="31">
        <v>44018886</v>
      </c>
      <c r="F147" s="27" t="s">
        <v>52</v>
      </c>
      <c r="G147" s="32">
        <v>7874565</v>
      </c>
      <c r="H147" s="27" t="s">
        <v>249</v>
      </c>
      <c r="I147" s="5" t="s">
        <v>16</v>
      </c>
      <c r="J147" s="5" t="s">
        <v>36</v>
      </c>
      <c r="K147" s="5" t="s">
        <v>112</v>
      </c>
      <c r="L147" s="27" t="s">
        <v>19</v>
      </c>
      <c r="M147" s="43">
        <v>21</v>
      </c>
      <c r="N147" s="33">
        <v>3142370</v>
      </c>
      <c r="O147" s="33">
        <v>75300</v>
      </c>
      <c r="P147" s="33" t="s">
        <v>548</v>
      </c>
      <c r="Q147" s="33"/>
      <c r="R147" s="33">
        <f t="shared" si="2"/>
        <v>3217670</v>
      </c>
    </row>
    <row r="148" spans="1:18" ht="25.5" x14ac:dyDescent="0.25">
      <c r="A148" s="35">
        <v>143</v>
      </c>
      <c r="B148" s="27" t="s">
        <v>113</v>
      </c>
      <c r="C148" s="27" t="s">
        <v>234</v>
      </c>
      <c r="D148" s="27" t="s">
        <v>235</v>
      </c>
      <c r="E148" s="31">
        <v>44018886</v>
      </c>
      <c r="F148" s="27" t="s">
        <v>121</v>
      </c>
      <c r="G148" s="32">
        <v>8435916</v>
      </c>
      <c r="H148" s="5" t="s">
        <v>250</v>
      </c>
      <c r="I148" s="5" t="s">
        <v>26</v>
      </c>
      <c r="J148" s="5" t="s">
        <v>17</v>
      </c>
      <c r="K148" s="5" t="s">
        <v>112</v>
      </c>
      <c r="L148" s="27" t="s">
        <v>28</v>
      </c>
      <c r="M148" s="41">
        <v>32.9</v>
      </c>
      <c r="N148" s="33">
        <v>16359190</v>
      </c>
      <c r="O148" s="33">
        <v>1853800</v>
      </c>
      <c r="P148" s="33" t="s">
        <v>548</v>
      </c>
      <c r="Q148" s="33"/>
      <c r="R148" s="33">
        <f t="shared" si="2"/>
        <v>18212990</v>
      </c>
    </row>
    <row r="149" spans="1:18" ht="25.5" x14ac:dyDescent="0.25">
      <c r="A149" s="35">
        <v>144</v>
      </c>
      <c r="B149" s="27" t="s">
        <v>113</v>
      </c>
      <c r="C149" s="27" t="s">
        <v>234</v>
      </c>
      <c r="D149" s="27" t="s">
        <v>235</v>
      </c>
      <c r="E149" s="31">
        <v>44018886</v>
      </c>
      <c r="F149" s="27" t="s">
        <v>61</v>
      </c>
      <c r="G149" s="32">
        <v>8514547</v>
      </c>
      <c r="H149" s="5" t="s">
        <v>251</v>
      </c>
      <c r="I149" s="5" t="s">
        <v>16</v>
      </c>
      <c r="J149" s="5" t="s">
        <v>17</v>
      </c>
      <c r="K149" s="5" t="s">
        <v>112</v>
      </c>
      <c r="L149" s="27" t="s">
        <v>19</v>
      </c>
      <c r="M149" s="43">
        <v>8</v>
      </c>
      <c r="N149" s="33">
        <v>2684000</v>
      </c>
      <c r="O149" s="33">
        <v>75500</v>
      </c>
      <c r="P149" s="33" t="s">
        <v>548</v>
      </c>
      <c r="Q149" s="33"/>
      <c r="R149" s="33">
        <f t="shared" si="2"/>
        <v>2759500</v>
      </c>
    </row>
    <row r="150" spans="1:18" ht="25.5" x14ac:dyDescent="0.25">
      <c r="A150" s="35">
        <v>145</v>
      </c>
      <c r="B150" s="27" t="s">
        <v>113</v>
      </c>
      <c r="C150" s="27" t="s">
        <v>234</v>
      </c>
      <c r="D150" s="27" t="s">
        <v>235</v>
      </c>
      <c r="E150" s="31">
        <v>44018886</v>
      </c>
      <c r="F150" s="27" t="s">
        <v>117</v>
      </c>
      <c r="G150" s="32">
        <v>8783734</v>
      </c>
      <c r="H150" s="5" t="s">
        <v>252</v>
      </c>
      <c r="I150" s="5" t="s">
        <v>16</v>
      </c>
      <c r="J150" s="5" t="s">
        <v>59</v>
      </c>
      <c r="K150" s="5" t="s">
        <v>112</v>
      </c>
      <c r="L150" s="27" t="s">
        <v>19</v>
      </c>
      <c r="M150" s="43">
        <v>12</v>
      </c>
      <c r="N150" s="33">
        <v>3820000</v>
      </c>
      <c r="O150" s="33">
        <v>154300</v>
      </c>
      <c r="P150" s="33" t="s">
        <v>548</v>
      </c>
      <c r="Q150" s="33"/>
      <c r="R150" s="33">
        <f t="shared" si="2"/>
        <v>3974300</v>
      </c>
    </row>
    <row r="151" spans="1:18" ht="25.5" x14ac:dyDescent="0.25">
      <c r="A151" s="35">
        <v>146</v>
      </c>
      <c r="B151" s="27" t="s">
        <v>113</v>
      </c>
      <c r="C151" s="27" t="s">
        <v>234</v>
      </c>
      <c r="D151" s="27" t="s">
        <v>235</v>
      </c>
      <c r="E151" s="31">
        <v>44018886</v>
      </c>
      <c r="F151" s="27" t="s">
        <v>89</v>
      </c>
      <c r="G151" s="32">
        <v>9608438</v>
      </c>
      <c r="H151" s="27" t="s">
        <v>251</v>
      </c>
      <c r="I151" s="5" t="s">
        <v>16</v>
      </c>
      <c r="J151" s="5" t="s">
        <v>17</v>
      </c>
      <c r="K151" s="5" t="s">
        <v>112</v>
      </c>
      <c r="L151" s="27" t="s">
        <v>19</v>
      </c>
      <c r="M151" s="43">
        <v>28</v>
      </c>
      <c r="N151" s="33">
        <v>5926070</v>
      </c>
      <c r="O151" s="33">
        <v>282700</v>
      </c>
      <c r="P151" s="33" t="s">
        <v>548</v>
      </c>
      <c r="Q151" s="33"/>
      <c r="R151" s="33">
        <f t="shared" si="2"/>
        <v>6208770</v>
      </c>
    </row>
    <row r="152" spans="1:18" ht="25.5" x14ac:dyDescent="0.25">
      <c r="A152" s="35">
        <v>147</v>
      </c>
      <c r="B152" s="27" t="s">
        <v>113</v>
      </c>
      <c r="C152" s="27" t="s">
        <v>234</v>
      </c>
      <c r="D152" s="27" t="s">
        <v>235</v>
      </c>
      <c r="E152" s="31">
        <v>44018886</v>
      </c>
      <c r="F152" s="27" t="s">
        <v>132</v>
      </c>
      <c r="G152" s="32">
        <v>9753684</v>
      </c>
      <c r="H152" s="27" t="s">
        <v>253</v>
      </c>
      <c r="I152" s="5" t="s">
        <v>50</v>
      </c>
      <c r="J152" s="5" t="s">
        <v>68</v>
      </c>
      <c r="K152" s="5" t="s">
        <v>112</v>
      </c>
      <c r="L152" s="27" t="s">
        <v>28</v>
      </c>
      <c r="M152" s="41">
        <v>2.2999999999999998</v>
      </c>
      <c r="N152" s="33">
        <v>1729400</v>
      </c>
      <c r="O152" s="33">
        <v>146800</v>
      </c>
      <c r="P152" s="33" t="s">
        <v>548</v>
      </c>
      <c r="Q152" s="33"/>
      <c r="R152" s="33">
        <f t="shared" si="2"/>
        <v>1876200</v>
      </c>
    </row>
    <row r="153" spans="1:18" ht="25.5" x14ac:dyDescent="0.25">
      <c r="A153" s="35">
        <v>148</v>
      </c>
      <c r="B153" s="27" t="s">
        <v>113</v>
      </c>
      <c r="C153" s="27" t="s">
        <v>254</v>
      </c>
      <c r="D153" s="27" t="s">
        <v>255</v>
      </c>
      <c r="E153" s="31">
        <v>48489336</v>
      </c>
      <c r="F153" s="27" t="s">
        <v>89</v>
      </c>
      <c r="G153" s="32">
        <v>1494420</v>
      </c>
      <c r="H153" s="27" t="s">
        <v>256</v>
      </c>
      <c r="I153" s="5" t="s">
        <v>16</v>
      </c>
      <c r="J153" s="5" t="s">
        <v>17</v>
      </c>
      <c r="K153" s="5" t="s">
        <v>257</v>
      </c>
      <c r="L153" s="27" t="s">
        <v>19</v>
      </c>
      <c r="M153" s="43">
        <v>12</v>
      </c>
      <c r="N153" s="33">
        <v>2539740</v>
      </c>
      <c r="O153" s="33">
        <v>168300</v>
      </c>
      <c r="P153" s="33" t="s">
        <v>548</v>
      </c>
      <c r="Q153" s="33"/>
      <c r="R153" s="33">
        <f t="shared" si="2"/>
        <v>2708040</v>
      </c>
    </row>
    <row r="154" spans="1:18" ht="25.5" x14ac:dyDescent="0.25">
      <c r="A154" s="35">
        <v>149</v>
      </c>
      <c r="B154" s="27" t="s">
        <v>113</v>
      </c>
      <c r="C154" s="27" t="s">
        <v>254</v>
      </c>
      <c r="D154" s="27" t="s">
        <v>255</v>
      </c>
      <c r="E154" s="31">
        <v>48489336</v>
      </c>
      <c r="F154" s="27" t="s">
        <v>121</v>
      </c>
      <c r="G154" s="32">
        <v>1806627</v>
      </c>
      <c r="H154" s="27" t="s">
        <v>258</v>
      </c>
      <c r="I154" s="5" t="s">
        <v>26</v>
      </c>
      <c r="J154" s="5" t="s">
        <v>17</v>
      </c>
      <c r="K154" s="5" t="s">
        <v>257</v>
      </c>
      <c r="L154" s="27" t="s">
        <v>28</v>
      </c>
      <c r="M154" s="41">
        <v>2.8</v>
      </c>
      <c r="N154" s="33">
        <v>1392270</v>
      </c>
      <c r="O154" s="33">
        <v>219200</v>
      </c>
      <c r="P154" s="33" t="s">
        <v>548</v>
      </c>
      <c r="Q154" s="33"/>
      <c r="R154" s="33">
        <f t="shared" si="2"/>
        <v>1611470</v>
      </c>
    </row>
    <row r="155" spans="1:18" ht="25.5" x14ac:dyDescent="0.25">
      <c r="A155" s="35">
        <v>150</v>
      </c>
      <c r="B155" s="27" t="s">
        <v>113</v>
      </c>
      <c r="C155" s="27" t="s">
        <v>254</v>
      </c>
      <c r="D155" s="27" t="s">
        <v>255</v>
      </c>
      <c r="E155" s="31">
        <v>48489336</v>
      </c>
      <c r="F155" s="27" t="s">
        <v>89</v>
      </c>
      <c r="G155" s="32">
        <v>2002899</v>
      </c>
      <c r="H155" s="27" t="s">
        <v>259</v>
      </c>
      <c r="I155" s="5" t="s">
        <v>16</v>
      </c>
      <c r="J155" s="5" t="s">
        <v>17</v>
      </c>
      <c r="K155" s="5" t="s">
        <v>257</v>
      </c>
      <c r="L155" s="27" t="s">
        <v>19</v>
      </c>
      <c r="M155" s="43">
        <v>15</v>
      </c>
      <c r="N155" s="33">
        <v>3174680</v>
      </c>
      <c r="O155" s="33">
        <v>210400</v>
      </c>
      <c r="P155" s="33" t="s">
        <v>548</v>
      </c>
      <c r="Q155" s="33"/>
      <c r="R155" s="33">
        <f t="shared" si="2"/>
        <v>3385080</v>
      </c>
    </row>
    <row r="156" spans="1:18" ht="25.5" x14ac:dyDescent="0.25">
      <c r="A156" s="35">
        <v>151</v>
      </c>
      <c r="B156" s="27" t="s">
        <v>113</v>
      </c>
      <c r="C156" s="27" t="s">
        <v>254</v>
      </c>
      <c r="D156" s="27" t="s">
        <v>255</v>
      </c>
      <c r="E156" s="31">
        <v>48489336</v>
      </c>
      <c r="F156" s="27" t="s">
        <v>61</v>
      </c>
      <c r="G156" s="32">
        <v>2611433</v>
      </c>
      <c r="H156" s="27" t="s">
        <v>560</v>
      </c>
      <c r="I156" s="5" t="s">
        <v>16</v>
      </c>
      <c r="J156" s="5" t="s">
        <v>17</v>
      </c>
      <c r="K156" s="5" t="s">
        <v>257</v>
      </c>
      <c r="L156" s="27" t="s">
        <v>19</v>
      </c>
      <c r="M156" s="43">
        <v>5</v>
      </c>
      <c r="N156" s="33">
        <v>3050670</v>
      </c>
      <c r="O156" s="33">
        <v>65400</v>
      </c>
      <c r="P156" s="33" t="s">
        <v>548</v>
      </c>
      <c r="Q156" s="33"/>
      <c r="R156" s="33">
        <f t="shared" si="2"/>
        <v>3116070</v>
      </c>
    </row>
    <row r="157" spans="1:18" ht="25.5" x14ac:dyDescent="0.25">
      <c r="A157" s="35">
        <v>152</v>
      </c>
      <c r="B157" s="27" t="s">
        <v>113</v>
      </c>
      <c r="C157" s="27" t="s">
        <v>254</v>
      </c>
      <c r="D157" s="27" t="s">
        <v>255</v>
      </c>
      <c r="E157" s="31">
        <v>48489336</v>
      </c>
      <c r="F157" s="27" t="s">
        <v>89</v>
      </c>
      <c r="G157" s="32">
        <v>2694393</v>
      </c>
      <c r="H157" s="5" t="s">
        <v>260</v>
      </c>
      <c r="I157" s="5" t="s">
        <v>16</v>
      </c>
      <c r="J157" s="5" t="s">
        <v>17</v>
      </c>
      <c r="K157" s="5" t="s">
        <v>257</v>
      </c>
      <c r="L157" s="27" t="s">
        <v>19</v>
      </c>
      <c r="M157" s="43">
        <v>17</v>
      </c>
      <c r="N157" s="33">
        <v>3597970</v>
      </c>
      <c r="O157" s="33">
        <v>238500</v>
      </c>
      <c r="P157" s="33" t="s">
        <v>548</v>
      </c>
      <c r="Q157" s="33"/>
      <c r="R157" s="33">
        <f t="shared" si="2"/>
        <v>3836470</v>
      </c>
    </row>
    <row r="158" spans="1:18" ht="25.5" x14ac:dyDescent="0.25">
      <c r="A158" s="35">
        <v>153</v>
      </c>
      <c r="B158" s="27" t="s">
        <v>113</v>
      </c>
      <c r="C158" s="27" t="s">
        <v>254</v>
      </c>
      <c r="D158" s="27" t="s">
        <v>255</v>
      </c>
      <c r="E158" s="31">
        <v>48489336</v>
      </c>
      <c r="F158" s="27" t="s">
        <v>52</v>
      </c>
      <c r="G158" s="32">
        <v>3001486</v>
      </c>
      <c r="H158" s="27" t="s">
        <v>261</v>
      </c>
      <c r="I158" s="5" t="s">
        <v>16</v>
      </c>
      <c r="J158" s="5" t="s">
        <v>68</v>
      </c>
      <c r="K158" s="5" t="s">
        <v>257</v>
      </c>
      <c r="L158" s="27" t="s">
        <v>19</v>
      </c>
      <c r="M158" s="43">
        <v>29</v>
      </c>
      <c r="N158" s="33">
        <v>4649390</v>
      </c>
      <c r="O158" s="33">
        <v>255100</v>
      </c>
      <c r="P158" s="33" t="s">
        <v>548</v>
      </c>
      <c r="Q158" s="33"/>
      <c r="R158" s="33">
        <f t="shared" si="2"/>
        <v>4904490</v>
      </c>
    </row>
    <row r="159" spans="1:18" ht="25.5" x14ac:dyDescent="0.25">
      <c r="A159" s="35">
        <v>154</v>
      </c>
      <c r="B159" s="27" t="s">
        <v>113</v>
      </c>
      <c r="C159" s="27" t="s">
        <v>254</v>
      </c>
      <c r="D159" s="27" t="s">
        <v>255</v>
      </c>
      <c r="E159" s="31">
        <v>48489336</v>
      </c>
      <c r="F159" s="27" t="s">
        <v>121</v>
      </c>
      <c r="G159" s="32">
        <v>3475241</v>
      </c>
      <c r="H159" s="27" t="s">
        <v>262</v>
      </c>
      <c r="I159" s="5" t="s">
        <v>26</v>
      </c>
      <c r="J159" s="5" t="s">
        <v>17</v>
      </c>
      <c r="K159" s="5" t="s">
        <v>257</v>
      </c>
      <c r="L159" s="27" t="s">
        <v>28</v>
      </c>
      <c r="M159" s="41">
        <v>5.7</v>
      </c>
      <c r="N159" s="33">
        <v>2834260</v>
      </c>
      <c r="O159" s="33">
        <v>446400</v>
      </c>
      <c r="P159" s="33" t="s">
        <v>548</v>
      </c>
      <c r="Q159" s="33"/>
      <c r="R159" s="33">
        <f t="shared" si="2"/>
        <v>3280660</v>
      </c>
    </row>
    <row r="160" spans="1:18" ht="25.5" x14ac:dyDescent="0.25">
      <c r="A160" s="35">
        <v>155</v>
      </c>
      <c r="B160" s="27" t="s">
        <v>113</v>
      </c>
      <c r="C160" s="27" t="s">
        <v>254</v>
      </c>
      <c r="D160" s="27" t="s">
        <v>255</v>
      </c>
      <c r="E160" s="31">
        <v>48489336</v>
      </c>
      <c r="F160" s="27" t="s">
        <v>121</v>
      </c>
      <c r="G160" s="32">
        <v>3918445</v>
      </c>
      <c r="H160" s="5" t="s">
        <v>263</v>
      </c>
      <c r="I160" s="5" t="s">
        <v>26</v>
      </c>
      <c r="J160" s="5" t="s">
        <v>17</v>
      </c>
      <c r="K160" s="5" t="s">
        <v>264</v>
      </c>
      <c r="L160" s="27" t="s">
        <v>28</v>
      </c>
      <c r="M160" s="41">
        <v>8.58</v>
      </c>
      <c r="N160" s="33">
        <v>4266320</v>
      </c>
      <c r="O160" s="33">
        <v>672000</v>
      </c>
      <c r="P160" s="33" t="s">
        <v>548</v>
      </c>
      <c r="Q160" s="33"/>
      <c r="R160" s="33">
        <f t="shared" si="2"/>
        <v>4938320</v>
      </c>
    </row>
    <row r="161" spans="1:18" ht="25.5" x14ac:dyDescent="0.25">
      <c r="A161" s="35">
        <v>156</v>
      </c>
      <c r="B161" s="27" t="s">
        <v>113</v>
      </c>
      <c r="C161" s="27" t="s">
        <v>254</v>
      </c>
      <c r="D161" s="27" t="s">
        <v>255</v>
      </c>
      <c r="E161" s="31">
        <v>48489336</v>
      </c>
      <c r="F161" s="27" t="s">
        <v>121</v>
      </c>
      <c r="G161" s="32">
        <v>4069740</v>
      </c>
      <c r="H161" s="27" t="s">
        <v>265</v>
      </c>
      <c r="I161" s="5" t="s">
        <v>26</v>
      </c>
      <c r="J161" s="5" t="s">
        <v>17</v>
      </c>
      <c r="K161" s="5" t="s">
        <v>257</v>
      </c>
      <c r="L161" s="27" t="s">
        <v>28</v>
      </c>
      <c r="M161" s="41">
        <v>8.73</v>
      </c>
      <c r="N161" s="33">
        <v>4340900</v>
      </c>
      <c r="O161" s="33">
        <v>683900</v>
      </c>
      <c r="P161" s="33" t="s">
        <v>548</v>
      </c>
      <c r="Q161" s="33"/>
      <c r="R161" s="33">
        <f t="shared" si="2"/>
        <v>5024800</v>
      </c>
    </row>
    <row r="162" spans="1:18" ht="25.5" x14ac:dyDescent="0.25">
      <c r="A162" s="35">
        <v>157</v>
      </c>
      <c r="B162" s="27" t="s">
        <v>113</v>
      </c>
      <c r="C162" s="27" t="s">
        <v>254</v>
      </c>
      <c r="D162" s="27" t="s">
        <v>255</v>
      </c>
      <c r="E162" s="31">
        <v>48489336</v>
      </c>
      <c r="F162" s="27" t="s">
        <v>185</v>
      </c>
      <c r="G162" s="32">
        <v>5033443</v>
      </c>
      <c r="H162" s="27" t="s">
        <v>266</v>
      </c>
      <c r="I162" s="5" t="s">
        <v>35</v>
      </c>
      <c r="J162" s="5" t="s">
        <v>36</v>
      </c>
      <c r="K162" s="5" t="s">
        <v>257</v>
      </c>
      <c r="L162" s="27" t="s">
        <v>19</v>
      </c>
      <c r="M162" s="43">
        <v>16</v>
      </c>
      <c r="N162" s="33">
        <v>2431660</v>
      </c>
      <c r="O162" s="33">
        <v>124700</v>
      </c>
      <c r="P162" s="33" t="s">
        <v>548</v>
      </c>
      <c r="Q162" s="33"/>
      <c r="R162" s="33">
        <f t="shared" si="2"/>
        <v>2556360</v>
      </c>
    </row>
    <row r="163" spans="1:18" ht="25.5" x14ac:dyDescent="0.25">
      <c r="A163" s="35">
        <v>158</v>
      </c>
      <c r="B163" s="27" t="s">
        <v>113</v>
      </c>
      <c r="C163" s="27" t="s">
        <v>254</v>
      </c>
      <c r="D163" s="27" t="s">
        <v>255</v>
      </c>
      <c r="E163" s="31">
        <v>48489336</v>
      </c>
      <c r="F163" s="27" t="s">
        <v>121</v>
      </c>
      <c r="G163" s="32">
        <v>6347392</v>
      </c>
      <c r="H163" s="27" t="s">
        <v>267</v>
      </c>
      <c r="I163" s="5" t="s">
        <v>26</v>
      </c>
      <c r="J163" s="5" t="s">
        <v>17</v>
      </c>
      <c r="K163" s="5" t="s">
        <v>257</v>
      </c>
      <c r="L163" s="27" t="s">
        <v>28</v>
      </c>
      <c r="M163" s="41">
        <v>8.6999999999999993</v>
      </c>
      <c r="N163" s="33">
        <v>4325980</v>
      </c>
      <c r="O163" s="33">
        <v>681500</v>
      </c>
      <c r="P163" s="33" t="s">
        <v>548</v>
      </c>
      <c r="Q163" s="33"/>
      <c r="R163" s="33">
        <f t="shared" si="2"/>
        <v>5007480</v>
      </c>
    </row>
    <row r="164" spans="1:18" ht="25.5" x14ac:dyDescent="0.25">
      <c r="A164" s="35">
        <v>159</v>
      </c>
      <c r="B164" s="27" t="s">
        <v>113</v>
      </c>
      <c r="C164" s="27" t="s">
        <v>254</v>
      </c>
      <c r="D164" s="27" t="s">
        <v>255</v>
      </c>
      <c r="E164" s="31">
        <v>48489336</v>
      </c>
      <c r="F164" s="27" t="s">
        <v>126</v>
      </c>
      <c r="G164" s="32">
        <v>6420497</v>
      </c>
      <c r="H164" s="27" t="s">
        <v>268</v>
      </c>
      <c r="I164" s="5" t="s">
        <v>35</v>
      </c>
      <c r="J164" s="5" t="s">
        <v>59</v>
      </c>
      <c r="K164" s="5" t="s">
        <v>257</v>
      </c>
      <c r="L164" s="27" t="s">
        <v>28</v>
      </c>
      <c r="M164" s="41">
        <v>5.5</v>
      </c>
      <c r="N164" s="33">
        <v>281460</v>
      </c>
      <c r="O164" s="33" t="s">
        <v>548</v>
      </c>
      <c r="P164" s="33" t="s">
        <v>548</v>
      </c>
      <c r="Q164" s="33"/>
      <c r="R164" s="33">
        <f t="shared" si="2"/>
        <v>281460</v>
      </c>
    </row>
    <row r="165" spans="1:18" ht="25.5" x14ac:dyDescent="0.25">
      <c r="A165" s="35">
        <v>160</v>
      </c>
      <c r="B165" s="27" t="s">
        <v>113</v>
      </c>
      <c r="C165" s="27" t="s">
        <v>254</v>
      </c>
      <c r="D165" s="27" t="s">
        <v>255</v>
      </c>
      <c r="E165" s="31">
        <v>48489336</v>
      </c>
      <c r="F165" s="27" t="s">
        <v>73</v>
      </c>
      <c r="G165" s="32">
        <v>6528506</v>
      </c>
      <c r="H165" s="27" t="s">
        <v>269</v>
      </c>
      <c r="I165" s="5" t="s">
        <v>50</v>
      </c>
      <c r="J165" s="5" t="s">
        <v>36</v>
      </c>
      <c r="K165" s="5" t="s">
        <v>257</v>
      </c>
      <c r="L165" s="27" t="s">
        <v>28</v>
      </c>
      <c r="M165" s="41">
        <v>1.3</v>
      </c>
      <c r="N165" s="33">
        <v>982230</v>
      </c>
      <c r="O165" s="33">
        <v>118100</v>
      </c>
      <c r="P165" s="33" t="s">
        <v>548</v>
      </c>
      <c r="Q165" s="33"/>
      <c r="R165" s="33">
        <f t="shared" si="2"/>
        <v>1100330</v>
      </c>
    </row>
    <row r="166" spans="1:18" ht="25.5" x14ac:dyDescent="0.25">
      <c r="A166" s="35">
        <v>161</v>
      </c>
      <c r="B166" s="27" t="s">
        <v>113</v>
      </c>
      <c r="C166" s="27" t="s">
        <v>254</v>
      </c>
      <c r="D166" s="27" t="s">
        <v>255</v>
      </c>
      <c r="E166" s="31">
        <v>48489336</v>
      </c>
      <c r="F166" s="27" t="s">
        <v>100</v>
      </c>
      <c r="G166" s="32">
        <v>7184662</v>
      </c>
      <c r="H166" s="27" t="s">
        <v>270</v>
      </c>
      <c r="I166" s="5" t="s">
        <v>26</v>
      </c>
      <c r="J166" s="5" t="s">
        <v>59</v>
      </c>
      <c r="K166" s="5" t="s">
        <v>257</v>
      </c>
      <c r="L166" s="27" t="s">
        <v>28</v>
      </c>
      <c r="M166" s="41">
        <v>1.5</v>
      </c>
      <c r="N166" s="33">
        <v>12640</v>
      </c>
      <c r="O166" s="33" t="s">
        <v>548</v>
      </c>
      <c r="P166" s="33" t="s">
        <v>548</v>
      </c>
      <c r="Q166" s="33"/>
      <c r="R166" s="33">
        <f t="shared" si="2"/>
        <v>12640</v>
      </c>
    </row>
    <row r="167" spans="1:18" ht="25.5" x14ac:dyDescent="0.25">
      <c r="A167" s="35">
        <v>162</v>
      </c>
      <c r="B167" s="27" t="s">
        <v>113</v>
      </c>
      <c r="C167" s="29" t="s">
        <v>254</v>
      </c>
      <c r="D167" s="27" t="s">
        <v>255</v>
      </c>
      <c r="E167" s="34">
        <v>48489336</v>
      </c>
      <c r="F167" s="27" t="s">
        <v>48</v>
      </c>
      <c r="G167" s="35">
        <v>7817571</v>
      </c>
      <c r="H167" s="29" t="s">
        <v>271</v>
      </c>
      <c r="I167" s="28" t="s">
        <v>50</v>
      </c>
      <c r="J167" s="28" t="s">
        <v>36</v>
      </c>
      <c r="K167" s="28" t="s">
        <v>257</v>
      </c>
      <c r="L167" s="38" t="s">
        <v>28</v>
      </c>
      <c r="M167" s="42">
        <v>2.84</v>
      </c>
      <c r="N167" s="33">
        <v>2257220</v>
      </c>
      <c r="O167" s="33">
        <v>188100</v>
      </c>
      <c r="P167" s="33" t="s">
        <v>548</v>
      </c>
      <c r="Q167" s="33"/>
      <c r="R167" s="33">
        <f t="shared" si="2"/>
        <v>2445320</v>
      </c>
    </row>
    <row r="168" spans="1:18" ht="25.5" x14ac:dyDescent="0.25">
      <c r="A168" s="35">
        <v>163</v>
      </c>
      <c r="B168" s="27" t="s">
        <v>113</v>
      </c>
      <c r="C168" s="27" t="s">
        <v>254</v>
      </c>
      <c r="D168" s="27" t="s">
        <v>255</v>
      </c>
      <c r="E168" s="31">
        <v>48489336</v>
      </c>
      <c r="F168" s="27" t="s">
        <v>125</v>
      </c>
      <c r="G168" s="32">
        <v>8320216</v>
      </c>
      <c r="H168" s="27" t="s">
        <v>272</v>
      </c>
      <c r="I168" s="5" t="s">
        <v>35</v>
      </c>
      <c r="J168" s="5" t="s">
        <v>17</v>
      </c>
      <c r="K168" s="5" t="s">
        <v>257</v>
      </c>
      <c r="L168" s="27" t="s">
        <v>28</v>
      </c>
      <c r="M168" s="41">
        <v>2.2799999999999998</v>
      </c>
      <c r="N168" s="33">
        <v>1407760</v>
      </c>
      <c r="O168" s="33">
        <v>142700</v>
      </c>
      <c r="P168" s="33" t="s">
        <v>548</v>
      </c>
      <c r="Q168" s="33"/>
      <c r="R168" s="33">
        <f t="shared" si="2"/>
        <v>1550460</v>
      </c>
    </row>
    <row r="169" spans="1:18" ht="25.5" x14ac:dyDescent="0.25">
      <c r="A169" s="35">
        <v>164</v>
      </c>
      <c r="B169" s="27" t="s">
        <v>113</v>
      </c>
      <c r="C169" s="27" t="s">
        <v>254</v>
      </c>
      <c r="D169" s="27" t="s">
        <v>255</v>
      </c>
      <c r="E169" s="31">
        <v>48489336</v>
      </c>
      <c r="F169" s="27" t="s">
        <v>61</v>
      </c>
      <c r="G169" s="32">
        <v>9232848</v>
      </c>
      <c r="H169" s="27" t="s">
        <v>273</v>
      </c>
      <c r="I169" s="5" t="s">
        <v>147</v>
      </c>
      <c r="J169" s="5" t="s">
        <v>17</v>
      </c>
      <c r="K169" s="5" t="s">
        <v>257</v>
      </c>
      <c r="L169" s="27" t="s">
        <v>28</v>
      </c>
      <c r="M169" s="41">
        <v>3</v>
      </c>
      <c r="N169" s="33">
        <v>1878870</v>
      </c>
      <c r="O169" s="33">
        <v>175300</v>
      </c>
      <c r="P169" s="33" t="s">
        <v>548</v>
      </c>
      <c r="Q169" s="33"/>
      <c r="R169" s="33">
        <f t="shared" si="2"/>
        <v>2054170</v>
      </c>
    </row>
    <row r="170" spans="1:18" ht="25.5" x14ac:dyDescent="0.25">
      <c r="A170" s="35">
        <v>165</v>
      </c>
      <c r="B170" s="27" t="s">
        <v>113</v>
      </c>
      <c r="C170" s="27" t="s">
        <v>254</v>
      </c>
      <c r="D170" s="27" t="s">
        <v>255</v>
      </c>
      <c r="E170" s="31">
        <v>48489336</v>
      </c>
      <c r="F170" s="27" t="s">
        <v>61</v>
      </c>
      <c r="G170" s="32" t="s">
        <v>588</v>
      </c>
      <c r="H170" s="27" t="s">
        <v>273</v>
      </c>
      <c r="I170" s="5" t="s">
        <v>147</v>
      </c>
      <c r="J170" s="5" t="s">
        <v>17</v>
      </c>
      <c r="K170" s="5" t="s">
        <v>257</v>
      </c>
      <c r="L170" s="27" t="s">
        <v>28</v>
      </c>
      <c r="M170" s="41">
        <v>1</v>
      </c>
      <c r="N170" s="33" t="s">
        <v>548</v>
      </c>
      <c r="O170" s="33" t="s">
        <v>548</v>
      </c>
      <c r="P170" s="33">
        <v>367400</v>
      </c>
      <c r="Q170" s="33"/>
      <c r="R170" s="33">
        <f t="shared" si="2"/>
        <v>367400</v>
      </c>
    </row>
    <row r="171" spans="1:18" ht="25.5" x14ac:dyDescent="0.25">
      <c r="A171" s="35">
        <v>166</v>
      </c>
      <c r="B171" s="27" t="s">
        <v>113</v>
      </c>
      <c r="C171" s="27" t="s">
        <v>254</v>
      </c>
      <c r="D171" s="27" t="s">
        <v>255</v>
      </c>
      <c r="E171" s="31">
        <v>48489336</v>
      </c>
      <c r="F171" s="27" t="s">
        <v>121</v>
      </c>
      <c r="G171" s="32">
        <v>9716717</v>
      </c>
      <c r="H171" s="27" t="s">
        <v>274</v>
      </c>
      <c r="I171" s="5" t="s">
        <v>26</v>
      </c>
      <c r="J171" s="5" t="s">
        <v>17</v>
      </c>
      <c r="K171" s="5" t="s">
        <v>257</v>
      </c>
      <c r="L171" s="27" t="s">
        <v>28</v>
      </c>
      <c r="M171" s="41">
        <v>9.3000000000000007</v>
      </c>
      <c r="N171" s="33">
        <v>4624330</v>
      </c>
      <c r="O171" s="33">
        <v>728500</v>
      </c>
      <c r="P171" s="33" t="s">
        <v>548</v>
      </c>
      <c r="Q171" s="33"/>
      <c r="R171" s="33">
        <f t="shared" si="2"/>
        <v>5352830</v>
      </c>
    </row>
    <row r="172" spans="1:18" ht="25.5" x14ac:dyDescent="0.25">
      <c r="A172" s="35">
        <v>167</v>
      </c>
      <c r="B172" s="27" t="s">
        <v>113</v>
      </c>
      <c r="C172" s="27" t="s">
        <v>275</v>
      </c>
      <c r="D172" s="27" t="s">
        <v>276</v>
      </c>
      <c r="E172" s="31">
        <v>73633607</v>
      </c>
      <c r="F172" s="27" t="s">
        <v>24</v>
      </c>
      <c r="G172" s="32">
        <v>1985731</v>
      </c>
      <c r="H172" s="27" t="s">
        <v>24</v>
      </c>
      <c r="I172" s="5" t="s">
        <v>26</v>
      </c>
      <c r="J172" s="5" t="s">
        <v>17</v>
      </c>
      <c r="K172" s="5" t="s">
        <v>277</v>
      </c>
      <c r="L172" s="27" t="s">
        <v>28</v>
      </c>
      <c r="M172" s="41">
        <v>1.96</v>
      </c>
      <c r="N172" s="33">
        <v>1125060</v>
      </c>
      <c r="O172" s="33">
        <v>114500</v>
      </c>
      <c r="P172" s="33" t="s">
        <v>548</v>
      </c>
      <c r="Q172" s="33"/>
      <c r="R172" s="33">
        <f t="shared" si="2"/>
        <v>1239560</v>
      </c>
    </row>
    <row r="173" spans="1:18" ht="25.5" x14ac:dyDescent="0.25">
      <c r="A173" s="35">
        <v>168</v>
      </c>
      <c r="B173" s="27" t="s">
        <v>113</v>
      </c>
      <c r="C173" s="27" t="s">
        <v>275</v>
      </c>
      <c r="D173" s="27" t="s">
        <v>276</v>
      </c>
      <c r="E173" s="31">
        <v>73633607</v>
      </c>
      <c r="F173" s="27" t="s">
        <v>121</v>
      </c>
      <c r="G173" s="32">
        <v>7335813</v>
      </c>
      <c r="H173" s="27" t="s">
        <v>278</v>
      </c>
      <c r="I173" s="5" t="s">
        <v>63</v>
      </c>
      <c r="J173" s="5" t="s">
        <v>17</v>
      </c>
      <c r="K173" s="5" t="s">
        <v>69</v>
      </c>
      <c r="L173" s="27" t="s">
        <v>28</v>
      </c>
      <c r="M173" s="41">
        <v>2.5</v>
      </c>
      <c r="N173" s="33">
        <v>1243100</v>
      </c>
      <c r="O173" s="33">
        <v>195700</v>
      </c>
      <c r="P173" s="33" t="s">
        <v>548</v>
      </c>
      <c r="Q173" s="33"/>
      <c r="R173" s="33">
        <f t="shared" si="2"/>
        <v>1438800</v>
      </c>
    </row>
    <row r="174" spans="1:18" ht="25.5" x14ac:dyDescent="0.25">
      <c r="A174" s="35">
        <v>169</v>
      </c>
      <c r="B174" s="27" t="s">
        <v>113</v>
      </c>
      <c r="C174" s="27" t="s">
        <v>275</v>
      </c>
      <c r="D174" s="27" t="s">
        <v>276</v>
      </c>
      <c r="E174" s="31">
        <v>73633607</v>
      </c>
      <c r="F174" s="27" t="s">
        <v>121</v>
      </c>
      <c r="G174" s="32">
        <v>7684377</v>
      </c>
      <c r="H174" s="27" t="s">
        <v>279</v>
      </c>
      <c r="I174" s="5" t="s">
        <v>63</v>
      </c>
      <c r="J174" s="5" t="s">
        <v>17</v>
      </c>
      <c r="K174" s="5" t="s">
        <v>277</v>
      </c>
      <c r="L174" s="27" t="s">
        <v>28</v>
      </c>
      <c r="M174" s="41">
        <v>6.13</v>
      </c>
      <c r="N174" s="33">
        <v>2881000</v>
      </c>
      <c r="O174" s="33" t="s">
        <v>548</v>
      </c>
      <c r="P174" s="33" t="s">
        <v>548</v>
      </c>
      <c r="Q174" s="33"/>
      <c r="R174" s="33">
        <f t="shared" si="2"/>
        <v>2881000</v>
      </c>
    </row>
    <row r="175" spans="1:18" ht="25.5" x14ac:dyDescent="0.25">
      <c r="A175" s="35">
        <v>170</v>
      </c>
      <c r="B175" s="27" t="s">
        <v>113</v>
      </c>
      <c r="C175" s="27" t="s">
        <v>275</v>
      </c>
      <c r="D175" s="27" t="s">
        <v>276</v>
      </c>
      <c r="E175" s="31">
        <v>73633607</v>
      </c>
      <c r="F175" s="27" t="s">
        <v>125</v>
      </c>
      <c r="G175" s="32">
        <v>9612699</v>
      </c>
      <c r="H175" s="27" t="s">
        <v>280</v>
      </c>
      <c r="I175" s="5" t="s">
        <v>35</v>
      </c>
      <c r="J175" s="5" t="s">
        <v>59</v>
      </c>
      <c r="K175" s="5" t="s">
        <v>69</v>
      </c>
      <c r="L175" s="27" t="s">
        <v>28</v>
      </c>
      <c r="M175" s="41">
        <v>2.95</v>
      </c>
      <c r="N175" s="33">
        <v>1821450</v>
      </c>
      <c r="O175" s="33">
        <v>184600</v>
      </c>
      <c r="P175" s="33" t="s">
        <v>548</v>
      </c>
      <c r="Q175" s="33"/>
      <c r="R175" s="33">
        <f t="shared" si="2"/>
        <v>2006050</v>
      </c>
    </row>
    <row r="176" spans="1:18" ht="25.5" x14ac:dyDescent="0.25">
      <c r="A176" s="35">
        <v>171</v>
      </c>
      <c r="B176" s="27" t="s">
        <v>113</v>
      </c>
      <c r="C176" s="27" t="s">
        <v>281</v>
      </c>
      <c r="D176" s="27" t="s">
        <v>282</v>
      </c>
      <c r="E176" s="31">
        <v>47997885</v>
      </c>
      <c r="F176" s="27" t="s">
        <v>125</v>
      </c>
      <c r="G176" s="32">
        <v>1669176</v>
      </c>
      <c r="H176" s="27" t="s">
        <v>283</v>
      </c>
      <c r="I176" s="5" t="s">
        <v>35</v>
      </c>
      <c r="J176" s="5" t="s">
        <v>17</v>
      </c>
      <c r="K176" s="5" t="s">
        <v>284</v>
      </c>
      <c r="L176" s="27" t="s">
        <v>28</v>
      </c>
      <c r="M176" s="41">
        <v>5.4</v>
      </c>
      <c r="N176" s="33">
        <v>3334180</v>
      </c>
      <c r="O176" s="33">
        <v>338100</v>
      </c>
      <c r="P176" s="33" t="s">
        <v>548</v>
      </c>
      <c r="Q176" s="33"/>
      <c r="R176" s="33">
        <f t="shared" si="2"/>
        <v>3672280</v>
      </c>
    </row>
    <row r="177" spans="1:18" ht="25.5" x14ac:dyDescent="0.25">
      <c r="A177" s="35">
        <v>172</v>
      </c>
      <c r="B177" s="27" t="s">
        <v>113</v>
      </c>
      <c r="C177" s="27" t="s">
        <v>281</v>
      </c>
      <c r="D177" s="27" t="s">
        <v>282</v>
      </c>
      <c r="E177" s="31">
        <v>47997885</v>
      </c>
      <c r="F177" s="27" t="s">
        <v>121</v>
      </c>
      <c r="G177" s="32">
        <v>1933912</v>
      </c>
      <c r="H177" s="27" t="s">
        <v>285</v>
      </c>
      <c r="I177" s="5" t="s">
        <v>26</v>
      </c>
      <c r="J177" s="5" t="s">
        <v>17</v>
      </c>
      <c r="K177" s="5" t="s">
        <v>183</v>
      </c>
      <c r="L177" s="27" t="s">
        <v>28</v>
      </c>
      <c r="M177" s="41">
        <v>14.6</v>
      </c>
      <c r="N177" s="33">
        <v>7259700</v>
      </c>
      <c r="O177" s="33">
        <f>1143600-595945</f>
        <v>547655</v>
      </c>
      <c r="P177" s="33" t="s">
        <v>548</v>
      </c>
      <c r="Q177" s="33"/>
      <c r="R177" s="33">
        <f t="shared" si="2"/>
        <v>7807355</v>
      </c>
    </row>
    <row r="178" spans="1:18" ht="25.5" x14ac:dyDescent="0.25">
      <c r="A178" s="35">
        <v>173</v>
      </c>
      <c r="B178" s="27" t="s">
        <v>113</v>
      </c>
      <c r="C178" s="27" t="s">
        <v>281</v>
      </c>
      <c r="D178" s="27" t="s">
        <v>282</v>
      </c>
      <c r="E178" s="31">
        <v>47997885</v>
      </c>
      <c r="F178" s="27" t="s">
        <v>121</v>
      </c>
      <c r="G178" s="32" t="s">
        <v>589</v>
      </c>
      <c r="H178" s="27" t="s">
        <v>285</v>
      </c>
      <c r="I178" s="5" t="s">
        <v>26</v>
      </c>
      <c r="J178" s="5" t="s">
        <v>17</v>
      </c>
      <c r="K178" s="5" t="s">
        <v>284</v>
      </c>
      <c r="L178" s="27" t="s">
        <v>28</v>
      </c>
      <c r="M178" s="41">
        <v>3.5</v>
      </c>
      <c r="N178" s="33" t="s">
        <v>548</v>
      </c>
      <c r="O178" s="33" t="s">
        <v>548</v>
      </c>
      <c r="P178" s="33">
        <f>2099600-47103.08</f>
        <v>2052496.92</v>
      </c>
      <c r="Q178" s="33"/>
      <c r="R178" s="33">
        <f t="shared" si="2"/>
        <v>2052496.92</v>
      </c>
    </row>
    <row r="179" spans="1:18" ht="25.5" x14ac:dyDescent="0.25">
      <c r="A179" s="35">
        <v>174</v>
      </c>
      <c r="B179" s="27" t="s">
        <v>113</v>
      </c>
      <c r="C179" s="27" t="s">
        <v>281</v>
      </c>
      <c r="D179" s="27" t="s">
        <v>282</v>
      </c>
      <c r="E179" s="31">
        <v>47997885</v>
      </c>
      <c r="F179" s="27" t="s">
        <v>132</v>
      </c>
      <c r="G179" s="32">
        <v>2193113</v>
      </c>
      <c r="H179" s="27" t="s">
        <v>286</v>
      </c>
      <c r="I179" s="5" t="s">
        <v>50</v>
      </c>
      <c r="J179" s="5" t="s">
        <v>68</v>
      </c>
      <c r="K179" s="5" t="s">
        <v>85</v>
      </c>
      <c r="L179" s="27" t="s">
        <v>28</v>
      </c>
      <c r="M179" s="41">
        <v>2.91</v>
      </c>
      <c r="N179" s="33">
        <v>2188060</v>
      </c>
      <c r="O179" s="33">
        <v>258300</v>
      </c>
      <c r="P179" s="33" t="s">
        <v>548</v>
      </c>
      <c r="Q179" s="33"/>
      <c r="R179" s="33">
        <f t="shared" si="2"/>
        <v>2446360</v>
      </c>
    </row>
    <row r="180" spans="1:18" ht="25.5" x14ac:dyDescent="0.25">
      <c r="A180" s="35">
        <v>175</v>
      </c>
      <c r="B180" s="27" t="s">
        <v>113</v>
      </c>
      <c r="C180" s="27" t="s">
        <v>281</v>
      </c>
      <c r="D180" s="27" t="s">
        <v>282</v>
      </c>
      <c r="E180" s="31">
        <v>47997885</v>
      </c>
      <c r="F180" s="27" t="s">
        <v>100</v>
      </c>
      <c r="G180" s="32">
        <v>3490404</v>
      </c>
      <c r="H180" s="27" t="s">
        <v>287</v>
      </c>
      <c r="I180" s="5" t="s">
        <v>50</v>
      </c>
      <c r="J180" s="5" t="s">
        <v>36</v>
      </c>
      <c r="K180" s="5" t="s">
        <v>148</v>
      </c>
      <c r="L180" s="27" t="s">
        <v>28</v>
      </c>
      <c r="M180" s="41">
        <v>2.5</v>
      </c>
      <c r="N180" s="33">
        <v>21080</v>
      </c>
      <c r="O180" s="33" t="s">
        <v>548</v>
      </c>
      <c r="P180" s="33" t="s">
        <v>548</v>
      </c>
      <c r="Q180" s="33"/>
      <c r="R180" s="33">
        <f t="shared" si="2"/>
        <v>21080</v>
      </c>
    </row>
    <row r="181" spans="1:18" ht="25.5" x14ac:dyDescent="0.25">
      <c r="A181" s="35">
        <v>176</v>
      </c>
      <c r="B181" s="27" t="s">
        <v>113</v>
      </c>
      <c r="C181" s="27" t="s">
        <v>281</v>
      </c>
      <c r="D181" s="27" t="s">
        <v>282</v>
      </c>
      <c r="E181" s="31">
        <v>47997885</v>
      </c>
      <c r="F181" s="27" t="s">
        <v>52</v>
      </c>
      <c r="G181" s="32">
        <v>3701441</v>
      </c>
      <c r="H181" s="5" t="s">
        <v>288</v>
      </c>
      <c r="I181" s="5" t="s">
        <v>16</v>
      </c>
      <c r="J181" s="5" t="s">
        <v>68</v>
      </c>
      <c r="K181" s="5" t="s">
        <v>85</v>
      </c>
      <c r="L181" s="27" t="s">
        <v>19</v>
      </c>
      <c r="M181" s="43">
        <v>40</v>
      </c>
      <c r="N181" s="33">
        <v>6276200</v>
      </c>
      <c r="O181" s="33">
        <v>352000</v>
      </c>
      <c r="P181" s="33" t="s">
        <v>548</v>
      </c>
      <c r="Q181" s="33"/>
      <c r="R181" s="33">
        <f t="shared" si="2"/>
        <v>6628200</v>
      </c>
    </row>
    <row r="182" spans="1:18" ht="25.5" x14ac:dyDescent="0.25">
      <c r="A182" s="35">
        <v>177</v>
      </c>
      <c r="B182" s="27" t="s">
        <v>113</v>
      </c>
      <c r="C182" s="27" t="s">
        <v>281</v>
      </c>
      <c r="D182" s="27" t="s">
        <v>282</v>
      </c>
      <c r="E182" s="31">
        <v>47997885</v>
      </c>
      <c r="F182" s="27" t="s">
        <v>100</v>
      </c>
      <c r="G182" s="32">
        <v>5305863</v>
      </c>
      <c r="H182" s="27" t="s">
        <v>289</v>
      </c>
      <c r="I182" s="5" t="s">
        <v>50</v>
      </c>
      <c r="J182" s="5" t="s">
        <v>59</v>
      </c>
      <c r="K182" s="5" t="s">
        <v>578</v>
      </c>
      <c r="L182" s="27" t="s">
        <v>28</v>
      </c>
      <c r="M182" s="41">
        <v>5.5</v>
      </c>
      <c r="N182" s="33">
        <v>46370</v>
      </c>
      <c r="O182" s="33" t="s">
        <v>548</v>
      </c>
      <c r="P182" s="33" t="s">
        <v>548</v>
      </c>
      <c r="Q182" s="33"/>
      <c r="R182" s="33">
        <f t="shared" si="2"/>
        <v>46370</v>
      </c>
    </row>
    <row r="183" spans="1:18" ht="25.5" x14ac:dyDescent="0.25">
      <c r="A183" s="35">
        <v>178</v>
      </c>
      <c r="B183" s="27" t="s">
        <v>113</v>
      </c>
      <c r="C183" s="27" t="s">
        <v>281</v>
      </c>
      <c r="D183" s="27" t="s">
        <v>282</v>
      </c>
      <c r="E183" s="31">
        <v>47997885</v>
      </c>
      <c r="F183" s="27" t="s">
        <v>121</v>
      </c>
      <c r="G183" s="32">
        <v>5607581</v>
      </c>
      <c r="H183" s="27" t="s">
        <v>290</v>
      </c>
      <c r="I183" s="5" t="s">
        <v>26</v>
      </c>
      <c r="J183" s="5" t="s">
        <v>17</v>
      </c>
      <c r="K183" s="5" t="s">
        <v>85</v>
      </c>
      <c r="L183" s="27" t="s">
        <v>28</v>
      </c>
      <c r="M183" s="41">
        <v>3.95</v>
      </c>
      <c r="N183" s="33">
        <v>1964090</v>
      </c>
      <c r="O183" s="33">
        <v>309300</v>
      </c>
      <c r="P183" s="33" t="s">
        <v>548</v>
      </c>
      <c r="Q183" s="33"/>
      <c r="R183" s="33">
        <f t="shared" si="2"/>
        <v>2273390</v>
      </c>
    </row>
    <row r="184" spans="1:18" ht="25.5" x14ac:dyDescent="0.25">
      <c r="A184" s="35">
        <v>179</v>
      </c>
      <c r="B184" s="27" t="s">
        <v>113</v>
      </c>
      <c r="C184" s="27" t="s">
        <v>281</v>
      </c>
      <c r="D184" s="27" t="s">
        <v>282</v>
      </c>
      <c r="E184" s="31">
        <v>47997885</v>
      </c>
      <c r="F184" s="27" t="s">
        <v>121</v>
      </c>
      <c r="G184" s="32" t="s">
        <v>590</v>
      </c>
      <c r="H184" s="27" t="s">
        <v>290</v>
      </c>
      <c r="I184" s="5" t="s">
        <v>26</v>
      </c>
      <c r="J184" s="5" t="s">
        <v>17</v>
      </c>
      <c r="K184" s="5" t="s">
        <v>85</v>
      </c>
      <c r="L184" s="27" t="s">
        <v>28</v>
      </c>
      <c r="M184" s="41" t="s">
        <v>617</v>
      </c>
      <c r="N184" s="33" t="s">
        <v>548</v>
      </c>
      <c r="O184" s="33" t="s">
        <v>548</v>
      </c>
      <c r="P184" s="33">
        <f>249900-47079.56</f>
        <v>202820.44</v>
      </c>
      <c r="Q184" s="33"/>
      <c r="R184" s="33">
        <f t="shared" si="2"/>
        <v>202820.44</v>
      </c>
    </row>
    <row r="185" spans="1:18" ht="25.5" x14ac:dyDescent="0.25">
      <c r="A185" s="35">
        <v>180</v>
      </c>
      <c r="B185" s="27" t="s">
        <v>113</v>
      </c>
      <c r="C185" s="27" t="s">
        <v>281</v>
      </c>
      <c r="D185" s="27" t="s">
        <v>282</v>
      </c>
      <c r="E185" s="31">
        <v>47997885</v>
      </c>
      <c r="F185" s="27" t="s">
        <v>61</v>
      </c>
      <c r="G185" s="32">
        <v>5923339</v>
      </c>
      <c r="H185" s="27" t="s">
        <v>243</v>
      </c>
      <c r="I185" s="5" t="s">
        <v>147</v>
      </c>
      <c r="J185" s="5" t="s">
        <v>17</v>
      </c>
      <c r="K185" s="5" t="s">
        <v>284</v>
      </c>
      <c r="L185" s="27" t="s">
        <v>28</v>
      </c>
      <c r="M185" s="41">
        <v>3</v>
      </c>
      <c r="N185" s="33">
        <v>1878870</v>
      </c>
      <c r="O185" s="33">
        <v>175300</v>
      </c>
      <c r="P185" s="33" t="s">
        <v>548</v>
      </c>
      <c r="Q185" s="33"/>
      <c r="R185" s="33">
        <f t="shared" si="2"/>
        <v>2054170</v>
      </c>
    </row>
    <row r="186" spans="1:18" ht="25.5" x14ac:dyDescent="0.25">
      <c r="A186" s="35">
        <v>181</v>
      </c>
      <c r="B186" s="27" t="s">
        <v>113</v>
      </c>
      <c r="C186" s="27" t="s">
        <v>281</v>
      </c>
      <c r="D186" s="27" t="s">
        <v>282</v>
      </c>
      <c r="E186" s="31">
        <v>47997885</v>
      </c>
      <c r="F186" s="27" t="s">
        <v>48</v>
      </c>
      <c r="G186" s="32">
        <v>5937705</v>
      </c>
      <c r="H186" s="27" t="s">
        <v>291</v>
      </c>
      <c r="I186" s="5" t="s">
        <v>35</v>
      </c>
      <c r="J186" s="5" t="s">
        <v>36</v>
      </c>
      <c r="K186" s="5" t="s">
        <v>85</v>
      </c>
      <c r="L186" s="27" t="s">
        <v>28</v>
      </c>
      <c r="M186" s="41">
        <v>3</v>
      </c>
      <c r="N186" s="33">
        <v>2384380</v>
      </c>
      <c r="O186" s="33">
        <v>198600</v>
      </c>
      <c r="P186" s="33" t="s">
        <v>548</v>
      </c>
      <c r="Q186" s="33"/>
      <c r="R186" s="33">
        <f t="shared" si="2"/>
        <v>2582980</v>
      </c>
    </row>
    <row r="187" spans="1:18" ht="25.5" x14ac:dyDescent="0.25">
      <c r="A187" s="35">
        <v>182</v>
      </c>
      <c r="B187" s="27" t="s">
        <v>113</v>
      </c>
      <c r="C187" s="27" t="s">
        <v>281</v>
      </c>
      <c r="D187" s="27" t="s">
        <v>282</v>
      </c>
      <c r="E187" s="31">
        <v>47997885</v>
      </c>
      <c r="F187" s="27" t="s">
        <v>38</v>
      </c>
      <c r="G187" s="32">
        <v>6155658</v>
      </c>
      <c r="H187" s="27" t="s">
        <v>292</v>
      </c>
      <c r="I187" s="5" t="s">
        <v>26</v>
      </c>
      <c r="J187" s="5" t="s">
        <v>36</v>
      </c>
      <c r="K187" s="5" t="s">
        <v>148</v>
      </c>
      <c r="L187" s="27" t="s">
        <v>28</v>
      </c>
      <c r="M187" s="41">
        <v>3</v>
      </c>
      <c r="N187" s="33">
        <v>2325670</v>
      </c>
      <c r="O187" s="33">
        <f>198600-127062.99</f>
        <v>71537.009999999995</v>
      </c>
      <c r="P187" s="33" t="s">
        <v>548</v>
      </c>
      <c r="Q187" s="33"/>
      <c r="R187" s="33">
        <f t="shared" si="2"/>
        <v>2397207.0099999998</v>
      </c>
    </row>
    <row r="188" spans="1:18" ht="25.5" x14ac:dyDescent="0.25">
      <c r="A188" s="35">
        <v>183</v>
      </c>
      <c r="B188" s="27" t="s">
        <v>113</v>
      </c>
      <c r="C188" s="27" t="s">
        <v>281</v>
      </c>
      <c r="D188" s="27" t="s">
        <v>282</v>
      </c>
      <c r="E188" s="31">
        <v>47997885</v>
      </c>
      <c r="F188" s="27" t="s">
        <v>89</v>
      </c>
      <c r="G188" s="32">
        <v>8071473</v>
      </c>
      <c r="H188" s="27" t="s">
        <v>293</v>
      </c>
      <c r="I188" s="5" t="s">
        <v>16</v>
      </c>
      <c r="J188" s="5" t="s">
        <v>17</v>
      </c>
      <c r="K188" s="5" t="s">
        <v>284</v>
      </c>
      <c r="L188" s="27" t="s">
        <v>19</v>
      </c>
      <c r="M188" s="43">
        <v>26</v>
      </c>
      <c r="N188" s="33">
        <v>5502770</v>
      </c>
      <c r="O188" s="33">
        <v>364900</v>
      </c>
      <c r="P188" s="33" t="s">
        <v>548</v>
      </c>
      <c r="Q188" s="33"/>
      <c r="R188" s="33">
        <f t="shared" si="2"/>
        <v>5867670</v>
      </c>
    </row>
    <row r="189" spans="1:18" ht="38.25" x14ac:dyDescent="0.25">
      <c r="A189" s="35">
        <v>184</v>
      </c>
      <c r="B189" s="27" t="s">
        <v>113</v>
      </c>
      <c r="C189" s="29" t="s">
        <v>281</v>
      </c>
      <c r="D189" s="27" t="s">
        <v>282</v>
      </c>
      <c r="E189" s="34">
        <v>47997885</v>
      </c>
      <c r="F189" s="27" t="s">
        <v>66</v>
      </c>
      <c r="G189" s="35">
        <v>8253969</v>
      </c>
      <c r="H189" s="29" t="s">
        <v>561</v>
      </c>
      <c r="I189" s="29" t="s">
        <v>26</v>
      </c>
      <c r="J189" s="29" t="s">
        <v>68</v>
      </c>
      <c r="K189" s="29" t="s">
        <v>148</v>
      </c>
      <c r="L189" s="38" t="s">
        <v>28</v>
      </c>
      <c r="M189" s="42">
        <v>7.65</v>
      </c>
      <c r="N189" s="33">
        <v>5748330</v>
      </c>
      <c r="O189" s="33">
        <f>558900-558900</f>
        <v>0</v>
      </c>
      <c r="P189" s="33" t="s">
        <v>548</v>
      </c>
      <c r="Q189" s="33"/>
      <c r="R189" s="33">
        <f t="shared" si="2"/>
        <v>5748330</v>
      </c>
    </row>
    <row r="190" spans="1:18" ht="25.5" x14ac:dyDescent="0.25">
      <c r="A190" s="35">
        <v>185</v>
      </c>
      <c r="B190" s="27" t="s">
        <v>113</v>
      </c>
      <c r="C190" s="29" t="s">
        <v>281</v>
      </c>
      <c r="D190" s="27" t="s">
        <v>282</v>
      </c>
      <c r="E190" s="34">
        <v>47997885</v>
      </c>
      <c r="F190" s="27" t="s">
        <v>185</v>
      </c>
      <c r="G190" s="35">
        <v>8800127</v>
      </c>
      <c r="H190" s="29" t="s">
        <v>294</v>
      </c>
      <c r="I190" s="28" t="s">
        <v>35</v>
      </c>
      <c r="J190" s="29" t="s">
        <v>36</v>
      </c>
      <c r="K190" s="29" t="s">
        <v>85</v>
      </c>
      <c r="L190" s="38" t="s">
        <v>19</v>
      </c>
      <c r="M190" s="46">
        <v>20</v>
      </c>
      <c r="N190" s="33">
        <v>2952130</v>
      </c>
      <c r="O190" s="33">
        <f>155900-68574.71</f>
        <v>87325.29</v>
      </c>
      <c r="P190" s="33" t="s">
        <v>548</v>
      </c>
      <c r="Q190" s="33"/>
      <c r="R190" s="33">
        <f t="shared" si="2"/>
        <v>3039455.29</v>
      </c>
    </row>
    <row r="191" spans="1:18" ht="25.5" x14ac:dyDescent="0.25">
      <c r="A191" s="35">
        <v>186</v>
      </c>
      <c r="B191" s="27" t="s">
        <v>113</v>
      </c>
      <c r="C191" s="27" t="s">
        <v>281</v>
      </c>
      <c r="D191" s="27" t="s">
        <v>282</v>
      </c>
      <c r="E191" s="31">
        <v>47997885</v>
      </c>
      <c r="F191" s="27" t="s">
        <v>61</v>
      </c>
      <c r="G191" s="32">
        <v>9351397</v>
      </c>
      <c r="H191" s="27" t="s">
        <v>293</v>
      </c>
      <c r="I191" s="5" t="s">
        <v>16</v>
      </c>
      <c r="J191" s="5" t="s">
        <v>17</v>
      </c>
      <c r="K191" s="5" t="s">
        <v>284</v>
      </c>
      <c r="L191" s="27" t="s">
        <v>19</v>
      </c>
      <c r="M191" s="43">
        <v>3</v>
      </c>
      <c r="N191" s="33">
        <v>1436760</v>
      </c>
      <c r="O191" s="33">
        <v>39300</v>
      </c>
      <c r="P191" s="33" t="s">
        <v>548</v>
      </c>
      <c r="Q191" s="33"/>
      <c r="R191" s="33">
        <f t="shared" si="2"/>
        <v>1476060</v>
      </c>
    </row>
    <row r="192" spans="1:18" ht="25.5" x14ac:dyDescent="0.25">
      <c r="A192" s="35">
        <v>187</v>
      </c>
      <c r="B192" s="27" t="s">
        <v>113</v>
      </c>
      <c r="C192" s="27" t="s">
        <v>281</v>
      </c>
      <c r="D192" s="27" t="s">
        <v>282</v>
      </c>
      <c r="E192" s="31">
        <v>47997885</v>
      </c>
      <c r="F192" s="27" t="s">
        <v>24</v>
      </c>
      <c r="G192" s="32">
        <v>9517523</v>
      </c>
      <c r="H192" s="27" t="s">
        <v>24</v>
      </c>
      <c r="I192" s="5" t="s">
        <v>26</v>
      </c>
      <c r="J192" s="5" t="s">
        <v>59</v>
      </c>
      <c r="K192" s="5" t="s">
        <v>148</v>
      </c>
      <c r="L192" s="27" t="s">
        <v>28</v>
      </c>
      <c r="M192" s="41">
        <v>7</v>
      </c>
      <c r="N192" s="33">
        <v>1162940</v>
      </c>
      <c r="O192" s="33" t="s">
        <v>548</v>
      </c>
      <c r="P192" s="33" t="s">
        <v>548</v>
      </c>
      <c r="Q192" s="33"/>
      <c r="R192" s="33">
        <f t="shared" si="2"/>
        <v>1162940</v>
      </c>
    </row>
    <row r="193" spans="1:18" ht="25.5" x14ac:dyDescent="0.25">
      <c r="A193" s="35">
        <v>188</v>
      </c>
      <c r="B193" s="27" t="s">
        <v>113</v>
      </c>
      <c r="C193" s="27" t="s">
        <v>281</v>
      </c>
      <c r="D193" s="27" t="s">
        <v>282</v>
      </c>
      <c r="E193" s="31">
        <v>47997885</v>
      </c>
      <c r="F193" s="27" t="s">
        <v>24</v>
      </c>
      <c r="G193" s="32" t="s">
        <v>591</v>
      </c>
      <c r="H193" s="27" t="s">
        <v>24</v>
      </c>
      <c r="I193" s="5" t="s">
        <v>26</v>
      </c>
      <c r="J193" s="5" t="s">
        <v>59</v>
      </c>
      <c r="K193" s="5" t="s">
        <v>85</v>
      </c>
      <c r="L193" s="27" t="s">
        <v>28</v>
      </c>
      <c r="M193" s="41" t="s">
        <v>623</v>
      </c>
      <c r="N193" s="33" t="s">
        <v>548</v>
      </c>
      <c r="O193" s="33" t="s">
        <v>548</v>
      </c>
      <c r="P193" s="33">
        <f>947100-117695.28</f>
        <v>829404.72</v>
      </c>
      <c r="Q193" s="33"/>
      <c r="R193" s="33">
        <f t="shared" si="2"/>
        <v>829404.72</v>
      </c>
    </row>
    <row r="194" spans="1:18" ht="25.5" x14ac:dyDescent="0.25">
      <c r="A194" s="35">
        <v>189</v>
      </c>
      <c r="B194" s="27" t="s">
        <v>113</v>
      </c>
      <c r="C194" s="27" t="s">
        <v>281</v>
      </c>
      <c r="D194" s="27" t="s">
        <v>282</v>
      </c>
      <c r="E194" s="31">
        <v>47997885</v>
      </c>
      <c r="F194" s="27" t="s">
        <v>132</v>
      </c>
      <c r="G194" s="32">
        <v>9836239</v>
      </c>
      <c r="H194" s="27" t="s">
        <v>295</v>
      </c>
      <c r="I194" s="5" t="s">
        <v>50</v>
      </c>
      <c r="J194" s="5" t="s">
        <v>68</v>
      </c>
      <c r="K194" s="5" t="s">
        <v>284</v>
      </c>
      <c r="L194" s="27" t="s">
        <v>28</v>
      </c>
      <c r="M194" s="41">
        <v>3</v>
      </c>
      <c r="N194" s="33">
        <v>2255730</v>
      </c>
      <c r="O194" s="33">
        <v>266200</v>
      </c>
      <c r="P194" s="33" t="s">
        <v>548</v>
      </c>
      <c r="Q194" s="33"/>
      <c r="R194" s="33">
        <f t="shared" si="2"/>
        <v>2521930</v>
      </c>
    </row>
    <row r="195" spans="1:18" ht="25.5" x14ac:dyDescent="0.25">
      <c r="A195" s="35">
        <v>190</v>
      </c>
      <c r="B195" s="27" t="s">
        <v>113</v>
      </c>
      <c r="C195" s="27" t="s">
        <v>296</v>
      </c>
      <c r="D195" s="27" t="s">
        <v>297</v>
      </c>
      <c r="E195" s="31">
        <v>44740778</v>
      </c>
      <c r="F195" s="27" t="s">
        <v>125</v>
      </c>
      <c r="G195" s="32">
        <v>1424535</v>
      </c>
      <c r="H195" s="27" t="s">
        <v>298</v>
      </c>
      <c r="I195" s="5" t="s">
        <v>35</v>
      </c>
      <c r="J195" s="5" t="s">
        <v>17</v>
      </c>
      <c r="K195" s="5" t="s">
        <v>75</v>
      </c>
      <c r="L195" s="27" t="s">
        <v>28</v>
      </c>
      <c r="M195" s="41">
        <v>3.93</v>
      </c>
      <c r="N195" s="33">
        <v>2426540</v>
      </c>
      <c r="O195" s="33">
        <v>246000</v>
      </c>
      <c r="P195" s="33" t="s">
        <v>548</v>
      </c>
      <c r="Q195" s="33"/>
      <c r="R195" s="33">
        <f t="shared" si="2"/>
        <v>2672540</v>
      </c>
    </row>
    <row r="196" spans="1:18" ht="25.5" x14ac:dyDescent="0.25">
      <c r="A196" s="35">
        <v>191</v>
      </c>
      <c r="B196" s="27" t="s">
        <v>113</v>
      </c>
      <c r="C196" s="27" t="s">
        <v>296</v>
      </c>
      <c r="D196" s="27" t="s">
        <v>297</v>
      </c>
      <c r="E196" s="31">
        <v>44740778</v>
      </c>
      <c r="F196" s="27" t="s">
        <v>132</v>
      </c>
      <c r="G196" s="32">
        <v>1718636</v>
      </c>
      <c r="H196" s="27" t="s">
        <v>299</v>
      </c>
      <c r="I196" s="5" t="s">
        <v>35</v>
      </c>
      <c r="J196" s="5" t="s">
        <v>68</v>
      </c>
      <c r="K196" s="5" t="s">
        <v>75</v>
      </c>
      <c r="L196" s="27" t="s">
        <v>28</v>
      </c>
      <c r="M196" s="41">
        <v>3.25</v>
      </c>
      <c r="N196" s="33">
        <v>2443710</v>
      </c>
      <c r="O196" s="33">
        <v>238000</v>
      </c>
      <c r="P196" s="33" t="s">
        <v>548</v>
      </c>
      <c r="Q196" s="33"/>
      <c r="R196" s="33">
        <f t="shared" si="2"/>
        <v>2681710</v>
      </c>
    </row>
    <row r="197" spans="1:18" ht="25.5" x14ac:dyDescent="0.25">
      <c r="A197" s="35">
        <v>192</v>
      </c>
      <c r="B197" s="27" t="s">
        <v>113</v>
      </c>
      <c r="C197" s="27" t="s">
        <v>296</v>
      </c>
      <c r="D197" s="27" t="s">
        <v>297</v>
      </c>
      <c r="E197" s="31">
        <v>44740778</v>
      </c>
      <c r="F197" s="27" t="s">
        <v>100</v>
      </c>
      <c r="G197" s="32">
        <v>2282282</v>
      </c>
      <c r="H197" s="27" t="s">
        <v>300</v>
      </c>
      <c r="I197" s="5" t="s">
        <v>50</v>
      </c>
      <c r="J197" s="5" t="s">
        <v>59</v>
      </c>
      <c r="K197" s="5" t="s">
        <v>277</v>
      </c>
      <c r="L197" s="27" t="s">
        <v>28</v>
      </c>
      <c r="M197" s="41">
        <v>10.210000000000001</v>
      </c>
      <c r="N197" s="33">
        <v>7290000</v>
      </c>
      <c r="O197" s="33">
        <v>612200</v>
      </c>
      <c r="P197" s="33" t="s">
        <v>548</v>
      </c>
      <c r="Q197" s="33"/>
      <c r="R197" s="33">
        <f t="shared" si="2"/>
        <v>7902200</v>
      </c>
    </row>
    <row r="198" spans="1:18" ht="25.5" x14ac:dyDescent="0.25">
      <c r="A198" s="35">
        <v>193</v>
      </c>
      <c r="B198" s="27" t="s">
        <v>113</v>
      </c>
      <c r="C198" s="27" t="s">
        <v>296</v>
      </c>
      <c r="D198" s="27" t="s">
        <v>297</v>
      </c>
      <c r="E198" s="31">
        <v>44740778</v>
      </c>
      <c r="F198" s="27" t="s">
        <v>121</v>
      </c>
      <c r="G198" s="32">
        <v>4540308</v>
      </c>
      <c r="H198" s="27" t="s">
        <v>196</v>
      </c>
      <c r="I198" s="5" t="s">
        <v>26</v>
      </c>
      <c r="J198" s="5" t="s">
        <v>17</v>
      </c>
      <c r="K198" s="5" t="s">
        <v>37</v>
      </c>
      <c r="L198" s="27" t="s">
        <v>28</v>
      </c>
      <c r="M198" s="41">
        <v>13.4</v>
      </c>
      <c r="N198" s="33">
        <v>6709510</v>
      </c>
      <c r="O198" s="33">
        <v>825300</v>
      </c>
      <c r="P198" s="33" t="s">
        <v>548</v>
      </c>
      <c r="Q198" s="33"/>
      <c r="R198" s="33">
        <f t="shared" si="2"/>
        <v>7534810</v>
      </c>
    </row>
    <row r="199" spans="1:18" ht="25.5" x14ac:dyDescent="0.25">
      <c r="A199" s="35">
        <v>194</v>
      </c>
      <c r="B199" s="27" t="s">
        <v>113</v>
      </c>
      <c r="C199" s="27" t="s">
        <v>296</v>
      </c>
      <c r="D199" s="27" t="s">
        <v>297</v>
      </c>
      <c r="E199" s="31">
        <v>44740778</v>
      </c>
      <c r="F199" s="27" t="s">
        <v>24</v>
      </c>
      <c r="G199" s="32">
        <v>6560768</v>
      </c>
      <c r="H199" s="27" t="s">
        <v>194</v>
      </c>
      <c r="I199" s="5" t="s">
        <v>26</v>
      </c>
      <c r="J199" s="5" t="s">
        <v>17</v>
      </c>
      <c r="K199" s="5" t="s">
        <v>37</v>
      </c>
      <c r="L199" s="27" t="s">
        <v>28</v>
      </c>
      <c r="M199" s="41">
        <v>4.55</v>
      </c>
      <c r="N199" s="33">
        <v>2611760</v>
      </c>
      <c r="O199" s="33">
        <v>232400</v>
      </c>
      <c r="P199" s="33" t="s">
        <v>548</v>
      </c>
      <c r="Q199" s="33"/>
      <c r="R199" s="33">
        <f t="shared" ref="R199:R262" si="3">SUM(N199:Q199)</f>
        <v>2844160</v>
      </c>
    </row>
    <row r="200" spans="1:18" ht="27.75" customHeight="1" x14ac:dyDescent="0.25">
      <c r="A200" s="35">
        <v>195</v>
      </c>
      <c r="B200" s="27" t="s">
        <v>113</v>
      </c>
      <c r="C200" s="27" t="s">
        <v>301</v>
      </c>
      <c r="D200" s="27" t="s">
        <v>302</v>
      </c>
      <c r="E200" s="31">
        <v>44117434</v>
      </c>
      <c r="F200" s="27" t="s">
        <v>73</v>
      </c>
      <c r="G200" s="32">
        <v>2352914</v>
      </c>
      <c r="H200" s="27" t="s">
        <v>303</v>
      </c>
      <c r="I200" s="5" t="s">
        <v>50</v>
      </c>
      <c r="J200" s="5" t="s">
        <v>36</v>
      </c>
      <c r="K200" s="5" t="s">
        <v>18</v>
      </c>
      <c r="L200" s="27" t="s">
        <v>28</v>
      </c>
      <c r="M200" s="41">
        <v>1.1200000000000001</v>
      </c>
      <c r="N200" s="33">
        <v>846230</v>
      </c>
      <c r="O200" s="33">
        <v>101700</v>
      </c>
      <c r="P200" s="33" t="s">
        <v>548</v>
      </c>
      <c r="Q200" s="33"/>
      <c r="R200" s="33">
        <f t="shared" si="3"/>
        <v>947930</v>
      </c>
    </row>
    <row r="201" spans="1:18" ht="25.5" x14ac:dyDescent="0.25">
      <c r="A201" s="35">
        <v>196</v>
      </c>
      <c r="B201" s="27" t="s">
        <v>113</v>
      </c>
      <c r="C201" s="27" t="s">
        <v>301</v>
      </c>
      <c r="D201" s="27" t="s">
        <v>302</v>
      </c>
      <c r="E201" s="31">
        <v>44117434</v>
      </c>
      <c r="F201" s="27" t="s">
        <v>52</v>
      </c>
      <c r="G201" s="32">
        <v>2429799</v>
      </c>
      <c r="H201" s="27" t="s">
        <v>304</v>
      </c>
      <c r="I201" s="5" t="s">
        <v>16</v>
      </c>
      <c r="J201" s="5" t="s">
        <v>68</v>
      </c>
      <c r="K201" s="5" t="s">
        <v>18</v>
      </c>
      <c r="L201" s="27" t="s">
        <v>19</v>
      </c>
      <c r="M201" s="43">
        <v>31</v>
      </c>
      <c r="N201" s="33">
        <v>4970040</v>
      </c>
      <c r="O201" s="33">
        <v>272700</v>
      </c>
      <c r="P201" s="33" t="s">
        <v>548</v>
      </c>
      <c r="Q201" s="33"/>
      <c r="R201" s="33">
        <f t="shared" si="3"/>
        <v>5242740</v>
      </c>
    </row>
    <row r="202" spans="1:18" ht="38.25" x14ac:dyDescent="0.25">
      <c r="A202" s="35">
        <v>197</v>
      </c>
      <c r="B202" s="27" t="s">
        <v>113</v>
      </c>
      <c r="C202" s="27" t="s">
        <v>301</v>
      </c>
      <c r="D202" s="27" t="s">
        <v>302</v>
      </c>
      <c r="E202" s="31">
        <v>44117434</v>
      </c>
      <c r="F202" s="27" t="s">
        <v>104</v>
      </c>
      <c r="G202" s="32">
        <v>3219933</v>
      </c>
      <c r="H202" s="27" t="s">
        <v>305</v>
      </c>
      <c r="I202" s="5" t="s">
        <v>35</v>
      </c>
      <c r="J202" s="5" t="s">
        <v>17</v>
      </c>
      <c r="K202" s="5" t="s">
        <v>18</v>
      </c>
      <c r="L202" s="27" t="s">
        <v>28</v>
      </c>
      <c r="M202" s="41">
        <v>3</v>
      </c>
      <c r="N202" s="33">
        <v>1775340</v>
      </c>
      <c r="O202" s="33">
        <v>251700</v>
      </c>
      <c r="P202" s="33" t="s">
        <v>548</v>
      </c>
      <c r="Q202" s="33"/>
      <c r="R202" s="33">
        <f t="shared" si="3"/>
        <v>2027040</v>
      </c>
    </row>
    <row r="203" spans="1:18" ht="25.5" x14ac:dyDescent="0.25">
      <c r="A203" s="35">
        <v>198</v>
      </c>
      <c r="B203" s="27" t="s">
        <v>113</v>
      </c>
      <c r="C203" s="27" t="s">
        <v>301</v>
      </c>
      <c r="D203" s="27" t="s">
        <v>302</v>
      </c>
      <c r="E203" s="31">
        <v>44117434</v>
      </c>
      <c r="F203" s="27" t="s">
        <v>121</v>
      </c>
      <c r="G203" s="32">
        <v>4453882</v>
      </c>
      <c r="H203" s="27" t="s">
        <v>306</v>
      </c>
      <c r="I203" s="5" t="s">
        <v>63</v>
      </c>
      <c r="J203" s="5" t="s">
        <v>17</v>
      </c>
      <c r="K203" s="5" t="s">
        <v>18</v>
      </c>
      <c r="L203" s="27" t="s">
        <v>28</v>
      </c>
      <c r="M203" s="41" t="s">
        <v>613</v>
      </c>
      <c r="N203" s="33">
        <v>9172420</v>
      </c>
      <c r="O203" s="33">
        <v>1442700</v>
      </c>
      <c r="P203" s="33" t="s">
        <v>548</v>
      </c>
      <c r="Q203" s="33"/>
      <c r="R203" s="33">
        <f t="shared" si="3"/>
        <v>10615120</v>
      </c>
    </row>
    <row r="204" spans="1:18" ht="25.5" x14ac:dyDescent="0.25">
      <c r="A204" s="35">
        <v>199</v>
      </c>
      <c r="B204" s="27" t="s">
        <v>113</v>
      </c>
      <c r="C204" s="27" t="s">
        <v>301</v>
      </c>
      <c r="D204" s="27" t="s">
        <v>302</v>
      </c>
      <c r="E204" s="31">
        <v>44117434</v>
      </c>
      <c r="F204" s="27" t="s">
        <v>121</v>
      </c>
      <c r="G204" s="32" t="s">
        <v>592</v>
      </c>
      <c r="H204" s="27" t="s">
        <v>306</v>
      </c>
      <c r="I204" s="5" t="s">
        <v>63</v>
      </c>
      <c r="J204" s="5" t="s">
        <v>17</v>
      </c>
      <c r="K204" s="5" t="s">
        <v>156</v>
      </c>
      <c r="L204" s="27" t="s">
        <v>28</v>
      </c>
      <c r="M204" s="41" t="s">
        <v>617</v>
      </c>
      <c r="N204" s="33" t="s">
        <v>548</v>
      </c>
      <c r="O204" s="33" t="s">
        <v>548</v>
      </c>
      <c r="P204" s="33">
        <f>249900-249900</f>
        <v>0</v>
      </c>
      <c r="Q204" s="33"/>
      <c r="R204" s="33">
        <f t="shared" si="3"/>
        <v>0</v>
      </c>
    </row>
    <row r="205" spans="1:18" ht="25.5" x14ac:dyDescent="0.25">
      <c r="A205" s="35">
        <v>200</v>
      </c>
      <c r="B205" s="27" t="s">
        <v>30</v>
      </c>
      <c r="C205" s="27" t="s">
        <v>307</v>
      </c>
      <c r="D205" s="27" t="s">
        <v>308</v>
      </c>
      <c r="E205" s="31">
        <v>70599858</v>
      </c>
      <c r="F205" s="27" t="s">
        <v>89</v>
      </c>
      <c r="G205" s="32">
        <v>1898055</v>
      </c>
      <c r="H205" s="27" t="s">
        <v>309</v>
      </c>
      <c r="I205" s="5" t="s">
        <v>16</v>
      </c>
      <c r="J205" s="5" t="s">
        <v>17</v>
      </c>
      <c r="K205" s="5" t="s">
        <v>85</v>
      </c>
      <c r="L205" s="27" t="s">
        <v>19</v>
      </c>
      <c r="M205" s="43">
        <v>20</v>
      </c>
      <c r="N205" s="33">
        <v>4232900</v>
      </c>
      <c r="O205" s="33">
        <v>280700</v>
      </c>
      <c r="P205" s="33" t="s">
        <v>548</v>
      </c>
      <c r="Q205" s="33"/>
      <c r="R205" s="33">
        <f t="shared" si="3"/>
        <v>4513600</v>
      </c>
    </row>
    <row r="206" spans="1:18" ht="25.5" x14ac:dyDescent="0.25">
      <c r="A206" s="35">
        <v>201</v>
      </c>
      <c r="B206" s="27" t="s">
        <v>45</v>
      </c>
      <c r="C206" s="27" t="s">
        <v>310</v>
      </c>
      <c r="D206" s="27" t="s">
        <v>311</v>
      </c>
      <c r="E206" s="31">
        <v>28647912</v>
      </c>
      <c r="F206" s="27" t="s">
        <v>100</v>
      </c>
      <c r="G206" s="32">
        <v>9262988</v>
      </c>
      <c r="H206" s="27" t="s">
        <v>312</v>
      </c>
      <c r="I206" s="5" t="s">
        <v>50</v>
      </c>
      <c r="J206" s="5" t="s">
        <v>59</v>
      </c>
      <c r="K206" s="5" t="s">
        <v>60</v>
      </c>
      <c r="L206" s="27" t="s">
        <v>28</v>
      </c>
      <c r="M206" s="41">
        <v>6</v>
      </c>
      <c r="N206" s="33">
        <v>50590</v>
      </c>
      <c r="O206" s="33" t="s">
        <v>548</v>
      </c>
      <c r="P206" s="33" t="s">
        <v>548</v>
      </c>
      <c r="Q206" s="33"/>
      <c r="R206" s="33">
        <f t="shared" si="3"/>
        <v>50590</v>
      </c>
    </row>
    <row r="207" spans="1:18" ht="25.5" x14ac:dyDescent="0.25">
      <c r="A207" s="35">
        <v>202</v>
      </c>
      <c r="B207" s="27" t="s">
        <v>45</v>
      </c>
      <c r="C207" s="27" t="s">
        <v>313</v>
      </c>
      <c r="D207" s="27" t="s">
        <v>314</v>
      </c>
      <c r="E207" s="31">
        <v>64123031</v>
      </c>
      <c r="F207" s="27" t="s">
        <v>126</v>
      </c>
      <c r="G207" s="32">
        <v>7986987</v>
      </c>
      <c r="H207" s="27" t="s">
        <v>313</v>
      </c>
      <c r="I207" s="5" t="s">
        <v>35</v>
      </c>
      <c r="J207" s="5" t="s">
        <v>59</v>
      </c>
      <c r="K207" s="5" t="s">
        <v>284</v>
      </c>
      <c r="L207" s="27" t="s">
        <v>28</v>
      </c>
      <c r="M207" s="41">
        <v>5</v>
      </c>
      <c r="N207" s="33">
        <v>3845270</v>
      </c>
      <c r="O207" s="33">
        <v>331100</v>
      </c>
      <c r="P207" s="33" t="s">
        <v>548</v>
      </c>
      <c r="Q207" s="33"/>
      <c r="R207" s="33">
        <f t="shared" si="3"/>
        <v>4176370</v>
      </c>
    </row>
    <row r="208" spans="1:18" ht="25.5" x14ac:dyDescent="0.25">
      <c r="A208" s="35">
        <v>203</v>
      </c>
      <c r="B208" s="27" t="s">
        <v>45</v>
      </c>
      <c r="C208" s="27" t="s">
        <v>315</v>
      </c>
      <c r="D208" s="27" t="s">
        <v>316</v>
      </c>
      <c r="E208" s="31">
        <v>26870011</v>
      </c>
      <c r="F208" s="27" t="s">
        <v>125</v>
      </c>
      <c r="G208" s="32">
        <v>4198127</v>
      </c>
      <c r="H208" s="5" t="s">
        <v>317</v>
      </c>
      <c r="I208" s="5" t="s">
        <v>35</v>
      </c>
      <c r="J208" s="5" t="s">
        <v>17</v>
      </c>
      <c r="K208" s="5" t="s">
        <v>75</v>
      </c>
      <c r="L208" s="27" t="s">
        <v>28</v>
      </c>
      <c r="M208" s="41">
        <v>1.64</v>
      </c>
      <c r="N208" s="33">
        <v>1012600</v>
      </c>
      <c r="O208" s="33">
        <v>102600</v>
      </c>
      <c r="P208" s="33" t="s">
        <v>548</v>
      </c>
      <c r="Q208" s="33"/>
      <c r="R208" s="33">
        <f t="shared" si="3"/>
        <v>1115200</v>
      </c>
    </row>
    <row r="209" spans="1:18" ht="25.5" x14ac:dyDescent="0.25">
      <c r="A209" s="35">
        <v>204</v>
      </c>
      <c r="B209" s="27" t="s">
        <v>45</v>
      </c>
      <c r="C209" s="27" t="s">
        <v>315</v>
      </c>
      <c r="D209" s="27" t="s">
        <v>316</v>
      </c>
      <c r="E209" s="31">
        <v>26870011</v>
      </c>
      <c r="F209" s="27" t="s">
        <v>121</v>
      </c>
      <c r="G209" s="32">
        <v>4730024</v>
      </c>
      <c r="H209" s="27" t="s">
        <v>318</v>
      </c>
      <c r="I209" s="5" t="s">
        <v>26</v>
      </c>
      <c r="J209" s="5" t="s">
        <v>17</v>
      </c>
      <c r="K209" s="5" t="s">
        <v>75</v>
      </c>
      <c r="L209" s="27" t="s">
        <v>28</v>
      </c>
      <c r="M209" s="41">
        <v>6.1</v>
      </c>
      <c r="N209" s="33">
        <v>3033160</v>
      </c>
      <c r="O209" s="33">
        <v>430000</v>
      </c>
      <c r="P209" s="33" t="s">
        <v>548</v>
      </c>
      <c r="Q209" s="33"/>
      <c r="R209" s="33">
        <f t="shared" si="3"/>
        <v>3463160</v>
      </c>
    </row>
    <row r="210" spans="1:18" ht="25.5" x14ac:dyDescent="0.25">
      <c r="A210" s="35">
        <v>205</v>
      </c>
      <c r="B210" s="27" t="s">
        <v>45</v>
      </c>
      <c r="C210" s="27" t="s">
        <v>315</v>
      </c>
      <c r="D210" s="27" t="s">
        <v>316</v>
      </c>
      <c r="E210" s="31">
        <v>26870011</v>
      </c>
      <c r="F210" s="27" t="s">
        <v>121</v>
      </c>
      <c r="G210" s="32" t="s">
        <v>593</v>
      </c>
      <c r="H210" s="27" t="s">
        <v>318</v>
      </c>
      <c r="I210" s="5" t="s">
        <v>26</v>
      </c>
      <c r="J210" s="5" t="s">
        <v>17</v>
      </c>
      <c r="K210" s="5" t="s">
        <v>75</v>
      </c>
      <c r="L210" s="27" t="s">
        <v>28</v>
      </c>
      <c r="M210" s="41">
        <v>1</v>
      </c>
      <c r="N210" s="33" t="s">
        <v>548</v>
      </c>
      <c r="O210" s="33" t="s">
        <v>548</v>
      </c>
      <c r="P210" s="33">
        <v>590000</v>
      </c>
      <c r="Q210" s="33"/>
      <c r="R210" s="33">
        <f t="shared" si="3"/>
        <v>590000</v>
      </c>
    </row>
    <row r="211" spans="1:18" ht="25.5" x14ac:dyDescent="0.25">
      <c r="A211" s="35">
        <v>206</v>
      </c>
      <c r="B211" s="27" t="s">
        <v>90</v>
      </c>
      <c r="C211" s="27" t="s">
        <v>319</v>
      </c>
      <c r="D211" s="27" t="s">
        <v>320</v>
      </c>
      <c r="E211" s="31">
        <v>71294449</v>
      </c>
      <c r="F211" s="27" t="s">
        <v>321</v>
      </c>
      <c r="G211" s="32">
        <v>8007757</v>
      </c>
      <c r="H211" s="27" t="s">
        <v>319</v>
      </c>
      <c r="I211" s="5" t="s">
        <v>26</v>
      </c>
      <c r="J211" s="5" t="s">
        <v>36</v>
      </c>
      <c r="K211" s="5" t="s">
        <v>44</v>
      </c>
      <c r="L211" s="27" t="s">
        <v>28</v>
      </c>
      <c r="M211" s="41">
        <v>3.89</v>
      </c>
      <c r="N211" s="33">
        <v>3371960</v>
      </c>
      <c r="O211" s="33">
        <v>275900</v>
      </c>
      <c r="P211" s="33" t="s">
        <v>548</v>
      </c>
      <c r="Q211" s="33"/>
      <c r="R211" s="33">
        <f t="shared" si="3"/>
        <v>3647860</v>
      </c>
    </row>
    <row r="212" spans="1:18" ht="38.25" x14ac:dyDescent="0.25">
      <c r="A212" s="35">
        <v>207</v>
      </c>
      <c r="B212" s="27" t="s">
        <v>30</v>
      </c>
      <c r="C212" s="27" t="s">
        <v>322</v>
      </c>
      <c r="D212" s="27" t="s">
        <v>323</v>
      </c>
      <c r="E212" s="31">
        <v>27030075</v>
      </c>
      <c r="F212" s="27" t="s">
        <v>100</v>
      </c>
      <c r="G212" s="32">
        <v>9169616</v>
      </c>
      <c r="H212" s="5" t="s">
        <v>324</v>
      </c>
      <c r="I212" s="5" t="s">
        <v>50</v>
      </c>
      <c r="J212" s="5" t="s">
        <v>59</v>
      </c>
      <c r="K212" s="5" t="s">
        <v>257</v>
      </c>
      <c r="L212" s="27" t="s">
        <v>28</v>
      </c>
      <c r="M212" s="41">
        <v>5.4</v>
      </c>
      <c r="N212" s="33">
        <v>45530</v>
      </c>
      <c r="O212" s="33" t="s">
        <v>548</v>
      </c>
      <c r="P212" s="33" t="s">
        <v>548</v>
      </c>
      <c r="Q212" s="33"/>
      <c r="R212" s="33">
        <f t="shared" si="3"/>
        <v>45530</v>
      </c>
    </row>
    <row r="213" spans="1:18" ht="25.5" x14ac:dyDescent="0.25">
      <c r="A213" s="35">
        <v>208</v>
      </c>
      <c r="B213" s="27" t="s">
        <v>45</v>
      </c>
      <c r="C213" s="27" t="s">
        <v>325</v>
      </c>
      <c r="D213" s="27" t="s">
        <v>326</v>
      </c>
      <c r="E213" s="31">
        <v>26708451</v>
      </c>
      <c r="F213" s="27" t="s">
        <v>66</v>
      </c>
      <c r="G213" s="32">
        <v>8901707</v>
      </c>
      <c r="H213" s="5" t="s">
        <v>325</v>
      </c>
      <c r="I213" s="5" t="s">
        <v>63</v>
      </c>
      <c r="J213" s="5" t="s">
        <v>68</v>
      </c>
      <c r="K213" s="5" t="s">
        <v>112</v>
      </c>
      <c r="L213" s="27" t="s">
        <v>28</v>
      </c>
      <c r="M213" s="41">
        <v>2</v>
      </c>
      <c r="N213" s="33">
        <v>1502830</v>
      </c>
      <c r="O213" s="33">
        <v>146100</v>
      </c>
      <c r="P213" s="33" t="s">
        <v>548</v>
      </c>
      <c r="Q213" s="33"/>
      <c r="R213" s="33">
        <f t="shared" si="3"/>
        <v>1648930</v>
      </c>
    </row>
    <row r="214" spans="1:18" ht="25.5" x14ac:dyDescent="0.25">
      <c r="A214" s="35">
        <v>209</v>
      </c>
      <c r="B214" s="27" t="s">
        <v>327</v>
      </c>
      <c r="C214" s="29" t="s">
        <v>328</v>
      </c>
      <c r="D214" s="27" t="s">
        <v>329</v>
      </c>
      <c r="E214" s="34" t="s">
        <v>330</v>
      </c>
      <c r="F214" s="27" t="s">
        <v>38</v>
      </c>
      <c r="G214" s="35">
        <v>7963388</v>
      </c>
      <c r="H214" s="28" t="s">
        <v>331</v>
      </c>
      <c r="I214" s="37" t="s">
        <v>26</v>
      </c>
      <c r="J214" s="28" t="s">
        <v>36</v>
      </c>
      <c r="K214" s="9" t="s">
        <v>75</v>
      </c>
      <c r="L214" s="38" t="s">
        <v>28</v>
      </c>
      <c r="M214" s="42">
        <v>3</v>
      </c>
      <c r="N214" s="33">
        <v>1870000</v>
      </c>
      <c r="O214" s="33">
        <v>110000</v>
      </c>
      <c r="P214" s="33" t="s">
        <v>548</v>
      </c>
      <c r="Q214" s="33"/>
      <c r="R214" s="33">
        <f t="shared" si="3"/>
        <v>1980000</v>
      </c>
    </row>
    <row r="215" spans="1:18" ht="38.25" x14ac:dyDescent="0.25">
      <c r="A215" s="35">
        <v>210</v>
      </c>
      <c r="B215" s="27" t="s">
        <v>113</v>
      </c>
      <c r="C215" s="29" t="s">
        <v>332</v>
      </c>
      <c r="D215" s="27" t="s">
        <v>333</v>
      </c>
      <c r="E215" s="34">
        <v>63029391</v>
      </c>
      <c r="F215" s="27" t="s">
        <v>89</v>
      </c>
      <c r="G215" s="35">
        <v>7633164</v>
      </c>
      <c r="H215" s="29" t="s">
        <v>334</v>
      </c>
      <c r="I215" s="29" t="s">
        <v>16</v>
      </c>
      <c r="J215" s="29" t="s">
        <v>17</v>
      </c>
      <c r="K215" s="29" t="s">
        <v>18</v>
      </c>
      <c r="L215" s="38" t="s">
        <v>19</v>
      </c>
      <c r="M215" s="46">
        <v>19</v>
      </c>
      <c r="N215" s="33">
        <v>4021260</v>
      </c>
      <c r="O215" s="33">
        <v>266600</v>
      </c>
      <c r="P215" s="33" t="s">
        <v>548</v>
      </c>
      <c r="Q215" s="33"/>
      <c r="R215" s="33">
        <f t="shared" si="3"/>
        <v>4287860</v>
      </c>
    </row>
    <row r="216" spans="1:18" ht="25.5" x14ac:dyDescent="0.25">
      <c r="A216" s="35">
        <v>211</v>
      </c>
      <c r="B216" s="27" t="s">
        <v>30</v>
      </c>
      <c r="C216" s="27" t="s">
        <v>335</v>
      </c>
      <c r="D216" s="27" t="s">
        <v>336</v>
      </c>
      <c r="E216" s="31">
        <v>70640548</v>
      </c>
      <c r="F216" s="27" t="s">
        <v>132</v>
      </c>
      <c r="G216" s="32">
        <v>8709161</v>
      </c>
      <c r="H216" s="27" t="s">
        <v>337</v>
      </c>
      <c r="I216" s="5" t="s">
        <v>35</v>
      </c>
      <c r="J216" s="5" t="s">
        <v>68</v>
      </c>
      <c r="K216" s="5" t="s">
        <v>75</v>
      </c>
      <c r="L216" s="27" t="s">
        <v>28</v>
      </c>
      <c r="M216" s="41">
        <v>2.08</v>
      </c>
      <c r="N216" s="33">
        <v>1563980</v>
      </c>
      <c r="O216" s="33">
        <v>184600</v>
      </c>
      <c r="P216" s="33" t="s">
        <v>548</v>
      </c>
      <c r="Q216" s="33"/>
      <c r="R216" s="33">
        <f t="shared" si="3"/>
        <v>1748580</v>
      </c>
    </row>
    <row r="217" spans="1:18" ht="25.5" x14ac:dyDescent="0.25">
      <c r="A217" s="35">
        <v>212</v>
      </c>
      <c r="B217" s="27" t="s">
        <v>30</v>
      </c>
      <c r="C217" s="27" t="s">
        <v>335</v>
      </c>
      <c r="D217" s="27" t="s">
        <v>336</v>
      </c>
      <c r="E217" s="31">
        <v>70640548</v>
      </c>
      <c r="F217" s="27" t="s">
        <v>338</v>
      </c>
      <c r="G217" s="32">
        <v>8975321</v>
      </c>
      <c r="H217" s="27" t="s">
        <v>339</v>
      </c>
      <c r="I217" s="5" t="s">
        <v>35</v>
      </c>
      <c r="J217" s="5" t="s">
        <v>36</v>
      </c>
      <c r="K217" s="5" t="s">
        <v>37</v>
      </c>
      <c r="L217" s="27" t="s">
        <v>28</v>
      </c>
      <c r="M217" s="41">
        <v>1.06</v>
      </c>
      <c r="N217" s="33">
        <v>911770</v>
      </c>
      <c r="O217" s="33">
        <v>67800</v>
      </c>
      <c r="P217" s="33" t="s">
        <v>548</v>
      </c>
      <c r="Q217" s="33"/>
      <c r="R217" s="33">
        <f t="shared" si="3"/>
        <v>979570</v>
      </c>
    </row>
    <row r="218" spans="1:18" ht="25.5" x14ac:dyDescent="0.25">
      <c r="A218" s="35">
        <v>213</v>
      </c>
      <c r="B218" s="27" t="s">
        <v>30</v>
      </c>
      <c r="C218" s="27" t="s">
        <v>340</v>
      </c>
      <c r="D218" s="27" t="s">
        <v>341</v>
      </c>
      <c r="E218" s="34" t="s">
        <v>342</v>
      </c>
      <c r="F218" s="27" t="s">
        <v>343</v>
      </c>
      <c r="G218" s="32">
        <v>1056682</v>
      </c>
      <c r="H218" s="27" t="s">
        <v>344</v>
      </c>
      <c r="I218" s="27" t="s">
        <v>16</v>
      </c>
      <c r="J218" s="27" t="s">
        <v>59</v>
      </c>
      <c r="K218" s="27" t="s">
        <v>175</v>
      </c>
      <c r="L218" s="27" t="s">
        <v>19</v>
      </c>
      <c r="M218" s="43">
        <v>35</v>
      </c>
      <c r="N218" s="33">
        <v>21013390</v>
      </c>
      <c r="O218" s="33">
        <v>343600</v>
      </c>
      <c r="P218" s="33" t="s">
        <v>548</v>
      </c>
      <c r="Q218" s="33"/>
      <c r="R218" s="33">
        <f t="shared" si="3"/>
        <v>21356990</v>
      </c>
    </row>
    <row r="219" spans="1:18" ht="25.5" x14ac:dyDescent="0.25">
      <c r="A219" s="35">
        <v>214</v>
      </c>
      <c r="B219" s="27" t="s">
        <v>30</v>
      </c>
      <c r="C219" s="27" t="s">
        <v>340</v>
      </c>
      <c r="D219" s="27" t="s">
        <v>341</v>
      </c>
      <c r="E219" s="31" t="s">
        <v>342</v>
      </c>
      <c r="F219" s="27" t="s">
        <v>132</v>
      </c>
      <c r="G219" s="32">
        <v>1146538</v>
      </c>
      <c r="H219" s="27" t="s">
        <v>345</v>
      </c>
      <c r="I219" s="5" t="s">
        <v>35</v>
      </c>
      <c r="J219" s="5" t="s">
        <v>68</v>
      </c>
      <c r="K219" s="5" t="s">
        <v>156</v>
      </c>
      <c r="L219" s="27" t="s">
        <v>28</v>
      </c>
      <c r="M219" s="41">
        <v>2.0299999999999998</v>
      </c>
      <c r="N219" s="33">
        <v>1526380</v>
      </c>
      <c r="O219" s="33">
        <v>180000</v>
      </c>
      <c r="P219" s="33" t="s">
        <v>548</v>
      </c>
      <c r="Q219" s="33"/>
      <c r="R219" s="33">
        <f t="shared" si="3"/>
        <v>1706380</v>
      </c>
    </row>
    <row r="220" spans="1:18" ht="25.5" x14ac:dyDescent="0.25">
      <c r="A220" s="35">
        <v>215</v>
      </c>
      <c r="B220" s="27" t="s">
        <v>30</v>
      </c>
      <c r="C220" s="27" t="s">
        <v>340</v>
      </c>
      <c r="D220" s="27" t="s">
        <v>341</v>
      </c>
      <c r="E220" s="31" t="s">
        <v>342</v>
      </c>
      <c r="F220" s="27" t="s">
        <v>100</v>
      </c>
      <c r="G220" s="32">
        <v>1159484</v>
      </c>
      <c r="H220" s="27" t="s">
        <v>346</v>
      </c>
      <c r="I220" s="5" t="s">
        <v>63</v>
      </c>
      <c r="J220" s="5" t="s">
        <v>59</v>
      </c>
      <c r="K220" s="5" t="s">
        <v>347</v>
      </c>
      <c r="L220" s="27" t="s">
        <v>28</v>
      </c>
      <c r="M220" s="41">
        <v>2</v>
      </c>
      <c r="N220" s="33">
        <v>16860</v>
      </c>
      <c r="O220" s="33" t="s">
        <v>548</v>
      </c>
      <c r="P220" s="33" t="s">
        <v>548</v>
      </c>
      <c r="Q220" s="33"/>
      <c r="R220" s="33">
        <f t="shared" si="3"/>
        <v>16860</v>
      </c>
    </row>
    <row r="221" spans="1:18" ht="25.5" x14ac:dyDescent="0.25">
      <c r="A221" s="35">
        <v>216</v>
      </c>
      <c r="B221" s="27" t="s">
        <v>30</v>
      </c>
      <c r="C221" s="27" t="s">
        <v>340</v>
      </c>
      <c r="D221" s="27" t="s">
        <v>341</v>
      </c>
      <c r="E221" s="31" t="s">
        <v>342</v>
      </c>
      <c r="F221" s="27" t="s">
        <v>117</v>
      </c>
      <c r="G221" s="32">
        <v>1179545</v>
      </c>
      <c r="H221" s="27" t="s">
        <v>348</v>
      </c>
      <c r="I221" s="5" t="s">
        <v>16</v>
      </c>
      <c r="J221" s="5" t="s">
        <v>59</v>
      </c>
      <c r="K221" s="5" t="s">
        <v>18</v>
      </c>
      <c r="L221" s="27" t="s">
        <v>19</v>
      </c>
      <c r="M221" s="43">
        <v>25</v>
      </c>
      <c r="N221" s="33">
        <v>11548540</v>
      </c>
      <c r="O221" s="33">
        <v>232000</v>
      </c>
      <c r="P221" s="33" t="s">
        <v>548</v>
      </c>
      <c r="Q221" s="33"/>
      <c r="R221" s="33">
        <f t="shared" si="3"/>
        <v>11780540</v>
      </c>
    </row>
    <row r="222" spans="1:18" ht="25.5" x14ac:dyDescent="0.25">
      <c r="A222" s="35">
        <v>217</v>
      </c>
      <c r="B222" s="27" t="s">
        <v>30</v>
      </c>
      <c r="C222" s="27" t="s">
        <v>340</v>
      </c>
      <c r="D222" s="27" t="s">
        <v>341</v>
      </c>
      <c r="E222" s="31" t="s">
        <v>342</v>
      </c>
      <c r="F222" s="27" t="s">
        <v>125</v>
      </c>
      <c r="G222" s="32">
        <v>1499287</v>
      </c>
      <c r="H222" s="27" t="s">
        <v>344</v>
      </c>
      <c r="I222" s="5" t="s">
        <v>35</v>
      </c>
      <c r="J222" s="5" t="s">
        <v>59</v>
      </c>
      <c r="K222" s="5" t="s">
        <v>175</v>
      </c>
      <c r="L222" s="27" t="s">
        <v>28</v>
      </c>
      <c r="M222" s="41">
        <v>3.5</v>
      </c>
      <c r="N222" s="33">
        <v>2161040</v>
      </c>
      <c r="O222" s="33">
        <v>219100</v>
      </c>
      <c r="P222" s="33" t="s">
        <v>548</v>
      </c>
      <c r="Q222" s="33"/>
      <c r="R222" s="33">
        <f t="shared" si="3"/>
        <v>2380140</v>
      </c>
    </row>
    <row r="223" spans="1:18" ht="25.5" x14ac:dyDescent="0.25">
      <c r="A223" s="35">
        <v>218</v>
      </c>
      <c r="B223" s="27" t="s">
        <v>30</v>
      </c>
      <c r="C223" s="27" t="s">
        <v>340</v>
      </c>
      <c r="D223" s="27" t="s">
        <v>341</v>
      </c>
      <c r="E223" s="31" t="s">
        <v>342</v>
      </c>
      <c r="F223" s="27" t="s">
        <v>343</v>
      </c>
      <c r="G223" s="32">
        <v>2044545</v>
      </c>
      <c r="H223" s="27" t="s">
        <v>349</v>
      </c>
      <c r="I223" s="5" t="s">
        <v>16</v>
      </c>
      <c r="J223" s="5" t="s">
        <v>59</v>
      </c>
      <c r="K223" s="5" t="s">
        <v>69</v>
      </c>
      <c r="L223" s="27" t="s">
        <v>19</v>
      </c>
      <c r="M223" s="43">
        <v>15</v>
      </c>
      <c r="N223" s="33">
        <v>7545500</v>
      </c>
      <c r="O223" s="33">
        <v>147200</v>
      </c>
      <c r="P223" s="33" t="s">
        <v>548</v>
      </c>
      <c r="Q223" s="33"/>
      <c r="R223" s="33">
        <f t="shared" si="3"/>
        <v>7692700</v>
      </c>
    </row>
    <row r="224" spans="1:18" ht="25.5" x14ac:dyDescent="0.25">
      <c r="A224" s="35">
        <v>219</v>
      </c>
      <c r="B224" s="27" t="s">
        <v>30</v>
      </c>
      <c r="C224" s="27" t="s">
        <v>340</v>
      </c>
      <c r="D224" s="27" t="s">
        <v>341</v>
      </c>
      <c r="E224" s="31" t="s">
        <v>342</v>
      </c>
      <c r="F224" s="27" t="s">
        <v>100</v>
      </c>
      <c r="G224" s="32">
        <v>2874957</v>
      </c>
      <c r="H224" s="27" t="s">
        <v>350</v>
      </c>
      <c r="I224" s="5" t="s">
        <v>26</v>
      </c>
      <c r="J224" s="5" t="s">
        <v>59</v>
      </c>
      <c r="K224" s="5" t="s">
        <v>18</v>
      </c>
      <c r="L224" s="27" t="s">
        <v>28</v>
      </c>
      <c r="M224" s="41">
        <v>2</v>
      </c>
      <c r="N224" s="33">
        <v>16860</v>
      </c>
      <c r="O224" s="33" t="s">
        <v>548</v>
      </c>
      <c r="P224" s="33" t="s">
        <v>548</v>
      </c>
      <c r="Q224" s="33"/>
      <c r="R224" s="33">
        <f t="shared" si="3"/>
        <v>16860</v>
      </c>
    </row>
    <row r="225" spans="1:18" ht="25.5" x14ac:dyDescent="0.25">
      <c r="A225" s="35">
        <v>220</v>
      </c>
      <c r="B225" s="27" t="s">
        <v>30</v>
      </c>
      <c r="C225" s="27" t="s">
        <v>340</v>
      </c>
      <c r="D225" s="27" t="s">
        <v>341</v>
      </c>
      <c r="E225" s="31" t="s">
        <v>342</v>
      </c>
      <c r="F225" s="27" t="s">
        <v>126</v>
      </c>
      <c r="G225" s="32">
        <v>3376388</v>
      </c>
      <c r="H225" s="27" t="s">
        <v>351</v>
      </c>
      <c r="I225" s="5" t="s">
        <v>35</v>
      </c>
      <c r="J225" s="5" t="s">
        <v>59</v>
      </c>
      <c r="K225" s="5" t="s">
        <v>18</v>
      </c>
      <c r="L225" s="27" t="s">
        <v>28</v>
      </c>
      <c r="M225" s="41">
        <v>11.62</v>
      </c>
      <c r="N225" s="33">
        <v>8936400</v>
      </c>
      <c r="O225" s="33">
        <v>769600</v>
      </c>
      <c r="P225" s="33" t="s">
        <v>548</v>
      </c>
      <c r="Q225" s="33"/>
      <c r="R225" s="33">
        <f t="shared" si="3"/>
        <v>9706000</v>
      </c>
    </row>
    <row r="226" spans="1:18" ht="25.5" x14ac:dyDescent="0.25">
      <c r="A226" s="35">
        <v>221</v>
      </c>
      <c r="B226" s="27" t="s">
        <v>30</v>
      </c>
      <c r="C226" s="27" t="s">
        <v>340</v>
      </c>
      <c r="D226" s="27" t="s">
        <v>341</v>
      </c>
      <c r="E226" s="34" t="s">
        <v>342</v>
      </c>
      <c r="F226" s="27" t="s">
        <v>24</v>
      </c>
      <c r="G226" s="32">
        <v>3646542</v>
      </c>
      <c r="H226" s="27" t="s">
        <v>352</v>
      </c>
      <c r="I226" s="27" t="s">
        <v>26</v>
      </c>
      <c r="J226" s="27" t="s">
        <v>59</v>
      </c>
      <c r="K226" s="27" t="s">
        <v>75</v>
      </c>
      <c r="L226" s="27" t="s">
        <v>28</v>
      </c>
      <c r="M226" s="41">
        <v>3.12</v>
      </c>
      <c r="N226" s="33">
        <v>518340</v>
      </c>
      <c r="O226" s="33" t="s">
        <v>548</v>
      </c>
      <c r="P226" s="33" t="s">
        <v>548</v>
      </c>
      <c r="Q226" s="33"/>
      <c r="R226" s="33">
        <f t="shared" si="3"/>
        <v>518340</v>
      </c>
    </row>
    <row r="227" spans="1:18" ht="25.5" x14ac:dyDescent="0.25">
      <c r="A227" s="35">
        <v>222</v>
      </c>
      <c r="B227" s="27" t="s">
        <v>30</v>
      </c>
      <c r="C227" s="27" t="s">
        <v>340</v>
      </c>
      <c r="D227" s="27" t="s">
        <v>341</v>
      </c>
      <c r="E227" s="34" t="s">
        <v>342</v>
      </c>
      <c r="F227" s="27" t="s">
        <v>24</v>
      </c>
      <c r="G227" s="32" t="s">
        <v>594</v>
      </c>
      <c r="H227" s="27" t="s">
        <v>352</v>
      </c>
      <c r="I227" s="27" t="s">
        <v>26</v>
      </c>
      <c r="J227" s="27" t="s">
        <v>59</v>
      </c>
      <c r="K227" s="27" t="s">
        <v>75</v>
      </c>
      <c r="L227" s="27" t="s">
        <v>28</v>
      </c>
      <c r="M227" s="41">
        <v>1</v>
      </c>
      <c r="N227" s="33" t="s">
        <v>548</v>
      </c>
      <c r="O227" s="33" t="s">
        <v>548</v>
      </c>
      <c r="P227" s="33">
        <v>628100</v>
      </c>
      <c r="Q227" s="33"/>
      <c r="R227" s="33">
        <f t="shared" si="3"/>
        <v>628100</v>
      </c>
    </row>
    <row r="228" spans="1:18" ht="25.5" x14ac:dyDescent="0.25">
      <c r="A228" s="35">
        <v>223</v>
      </c>
      <c r="B228" s="27" t="s">
        <v>30</v>
      </c>
      <c r="C228" s="27" t="s">
        <v>340</v>
      </c>
      <c r="D228" s="27" t="s">
        <v>341</v>
      </c>
      <c r="E228" s="31" t="s">
        <v>342</v>
      </c>
      <c r="F228" s="27" t="s">
        <v>117</v>
      </c>
      <c r="G228" s="32">
        <v>3675784</v>
      </c>
      <c r="H228" s="5" t="s">
        <v>344</v>
      </c>
      <c r="I228" s="5" t="s">
        <v>16</v>
      </c>
      <c r="J228" s="5" t="s">
        <v>59</v>
      </c>
      <c r="K228" s="5" t="s">
        <v>175</v>
      </c>
      <c r="L228" s="27" t="s">
        <v>19</v>
      </c>
      <c r="M228" s="43">
        <v>24</v>
      </c>
      <c r="N228" s="33">
        <v>11086590</v>
      </c>
      <c r="O228" s="33">
        <v>429000</v>
      </c>
      <c r="P228" s="33" t="s">
        <v>548</v>
      </c>
      <c r="Q228" s="33"/>
      <c r="R228" s="33">
        <f t="shared" si="3"/>
        <v>11515590</v>
      </c>
    </row>
    <row r="229" spans="1:18" ht="25.5" x14ac:dyDescent="0.25">
      <c r="A229" s="35">
        <v>224</v>
      </c>
      <c r="B229" s="27" t="s">
        <v>30</v>
      </c>
      <c r="C229" s="27" t="s">
        <v>340</v>
      </c>
      <c r="D229" s="27" t="s">
        <v>341</v>
      </c>
      <c r="E229" s="31" t="s">
        <v>342</v>
      </c>
      <c r="F229" s="27" t="s">
        <v>124</v>
      </c>
      <c r="G229" s="32">
        <v>3910311</v>
      </c>
      <c r="H229" s="27" t="s">
        <v>346</v>
      </c>
      <c r="I229" s="5" t="s">
        <v>26</v>
      </c>
      <c r="J229" s="5" t="s">
        <v>59</v>
      </c>
      <c r="K229" s="5" t="s">
        <v>175</v>
      </c>
      <c r="L229" s="27" t="s">
        <v>28</v>
      </c>
      <c r="M229" s="41">
        <v>1.5</v>
      </c>
      <c r="N229" s="33">
        <v>132380</v>
      </c>
      <c r="O229" s="33" t="s">
        <v>548</v>
      </c>
      <c r="P229" s="33" t="s">
        <v>548</v>
      </c>
      <c r="Q229" s="33"/>
      <c r="R229" s="33">
        <f t="shared" si="3"/>
        <v>132380</v>
      </c>
    </row>
    <row r="230" spans="1:18" ht="25.5" x14ac:dyDescent="0.25">
      <c r="A230" s="35">
        <v>225</v>
      </c>
      <c r="B230" s="27" t="s">
        <v>30</v>
      </c>
      <c r="C230" s="27" t="s">
        <v>340</v>
      </c>
      <c r="D230" s="27" t="s">
        <v>341</v>
      </c>
      <c r="E230" s="31" t="s">
        <v>342</v>
      </c>
      <c r="F230" s="27" t="s">
        <v>15</v>
      </c>
      <c r="G230" s="32">
        <v>4417297</v>
      </c>
      <c r="H230" s="27" t="s">
        <v>349</v>
      </c>
      <c r="I230" s="5" t="s">
        <v>16</v>
      </c>
      <c r="J230" s="5" t="s">
        <v>17</v>
      </c>
      <c r="K230" s="5" t="s">
        <v>69</v>
      </c>
      <c r="L230" s="27" t="s">
        <v>19</v>
      </c>
      <c r="M230" s="43">
        <v>22</v>
      </c>
      <c r="N230" s="33">
        <v>6156800</v>
      </c>
      <c r="O230" s="33">
        <v>214100</v>
      </c>
      <c r="P230" s="33" t="s">
        <v>548</v>
      </c>
      <c r="Q230" s="33"/>
      <c r="R230" s="33">
        <f t="shared" si="3"/>
        <v>6370900</v>
      </c>
    </row>
    <row r="231" spans="1:18" ht="25.5" x14ac:dyDescent="0.25">
      <c r="A231" s="35">
        <v>226</v>
      </c>
      <c r="B231" s="27" t="s">
        <v>30</v>
      </c>
      <c r="C231" s="29" t="s">
        <v>340</v>
      </c>
      <c r="D231" s="27" t="s">
        <v>341</v>
      </c>
      <c r="E231" s="34" t="s">
        <v>342</v>
      </c>
      <c r="F231" s="27" t="s">
        <v>89</v>
      </c>
      <c r="G231" s="35">
        <v>4961534</v>
      </c>
      <c r="H231" s="29" t="s">
        <v>349</v>
      </c>
      <c r="I231" s="29" t="s">
        <v>16</v>
      </c>
      <c r="J231" s="28" t="s">
        <v>17</v>
      </c>
      <c r="K231" s="29" t="s">
        <v>69</v>
      </c>
      <c r="L231" s="38" t="s">
        <v>19</v>
      </c>
      <c r="M231" s="46">
        <v>15</v>
      </c>
      <c r="N231" s="33">
        <v>3174680</v>
      </c>
      <c r="O231" s="33">
        <v>210400</v>
      </c>
      <c r="P231" s="33" t="s">
        <v>548</v>
      </c>
      <c r="Q231" s="33"/>
      <c r="R231" s="33">
        <f t="shared" si="3"/>
        <v>3385080</v>
      </c>
    </row>
    <row r="232" spans="1:18" ht="25.5" x14ac:dyDescent="0.25">
      <c r="A232" s="35">
        <v>227</v>
      </c>
      <c r="B232" s="27" t="s">
        <v>30</v>
      </c>
      <c r="C232" s="27" t="s">
        <v>340</v>
      </c>
      <c r="D232" s="27" t="s">
        <v>341</v>
      </c>
      <c r="E232" s="31" t="s">
        <v>342</v>
      </c>
      <c r="F232" s="27" t="s">
        <v>125</v>
      </c>
      <c r="G232" s="32">
        <v>5001310</v>
      </c>
      <c r="H232" s="27" t="s">
        <v>353</v>
      </c>
      <c r="I232" s="5" t="s">
        <v>35</v>
      </c>
      <c r="J232" s="5" t="s">
        <v>59</v>
      </c>
      <c r="K232" s="5" t="s">
        <v>183</v>
      </c>
      <c r="L232" s="27" t="s">
        <v>28</v>
      </c>
      <c r="M232" s="41">
        <v>14.5</v>
      </c>
      <c r="N232" s="33">
        <v>8952890</v>
      </c>
      <c r="O232" s="33">
        <v>908100</v>
      </c>
      <c r="P232" s="33" t="s">
        <v>548</v>
      </c>
      <c r="Q232" s="33"/>
      <c r="R232" s="33">
        <f t="shared" si="3"/>
        <v>9860990</v>
      </c>
    </row>
    <row r="233" spans="1:18" ht="25.5" x14ac:dyDescent="0.25">
      <c r="A233" s="35">
        <v>228</v>
      </c>
      <c r="B233" s="27" t="s">
        <v>30</v>
      </c>
      <c r="C233" s="27" t="s">
        <v>340</v>
      </c>
      <c r="D233" s="27" t="s">
        <v>341</v>
      </c>
      <c r="E233" s="34" t="s">
        <v>342</v>
      </c>
      <c r="F233" s="27" t="s">
        <v>125</v>
      </c>
      <c r="G233" s="32">
        <v>5181469</v>
      </c>
      <c r="H233" s="27" t="s">
        <v>354</v>
      </c>
      <c r="I233" s="27" t="s">
        <v>35</v>
      </c>
      <c r="J233" s="27" t="s">
        <v>17</v>
      </c>
      <c r="K233" s="27" t="s">
        <v>18</v>
      </c>
      <c r="L233" s="27" t="s">
        <v>28</v>
      </c>
      <c r="M233" s="41">
        <v>5</v>
      </c>
      <c r="N233" s="33">
        <v>3087200</v>
      </c>
      <c r="O233" s="33">
        <v>313100</v>
      </c>
      <c r="P233" s="33" t="s">
        <v>548</v>
      </c>
      <c r="Q233" s="33"/>
      <c r="R233" s="33">
        <f t="shared" si="3"/>
        <v>3400300</v>
      </c>
    </row>
    <row r="234" spans="1:18" ht="25.5" x14ac:dyDescent="0.25">
      <c r="A234" s="35">
        <v>229</v>
      </c>
      <c r="B234" s="27" t="s">
        <v>30</v>
      </c>
      <c r="C234" s="27" t="s">
        <v>340</v>
      </c>
      <c r="D234" s="27" t="s">
        <v>341</v>
      </c>
      <c r="E234" s="31" t="s">
        <v>342</v>
      </c>
      <c r="F234" s="27" t="s">
        <v>117</v>
      </c>
      <c r="G234" s="32">
        <v>5235636</v>
      </c>
      <c r="H234" s="5" t="s">
        <v>562</v>
      </c>
      <c r="I234" s="5" t="s">
        <v>16</v>
      </c>
      <c r="J234" s="5" t="s">
        <v>59</v>
      </c>
      <c r="K234" s="5" t="s">
        <v>44</v>
      </c>
      <c r="L234" s="27" t="s">
        <v>19</v>
      </c>
      <c r="M234" s="43">
        <v>4</v>
      </c>
      <c r="N234" s="33">
        <v>4286938.78</v>
      </c>
      <c r="O234" s="33" t="s">
        <v>548</v>
      </c>
      <c r="P234" s="33" t="s">
        <v>548</v>
      </c>
      <c r="Q234" s="33"/>
      <c r="R234" s="33">
        <f t="shared" si="3"/>
        <v>4286938.78</v>
      </c>
    </row>
    <row r="235" spans="1:18" ht="25.5" x14ac:dyDescent="0.25">
      <c r="A235" s="35">
        <v>230</v>
      </c>
      <c r="B235" s="27" t="s">
        <v>30</v>
      </c>
      <c r="C235" s="27" t="s">
        <v>340</v>
      </c>
      <c r="D235" s="27" t="s">
        <v>341</v>
      </c>
      <c r="E235" s="34" t="s">
        <v>342</v>
      </c>
      <c r="F235" s="27" t="s">
        <v>89</v>
      </c>
      <c r="G235" s="32">
        <v>5269505</v>
      </c>
      <c r="H235" s="27" t="s">
        <v>355</v>
      </c>
      <c r="I235" s="5" t="s">
        <v>16</v>
      </c>
      <c r="J235" s="5" t="s">
        <v>17</v>
      </c>
      <c r="K235" s="5" t="s">
        <v>18</v>
      </c>
      <c r="L235" s="27" t="s">
        <v>19</v>
      </c>
      <c r="M235" s="43">
        <v>46</v>
      </c>
      <c r="N235" s="33">
        <v>9735690</v>
      </c>
      <c r="O235" s="33">
        <v>645800</v>
      </c>
      <c r="P235" s="33" t="s">
        <v>548</v>
      </c>
      <c r="Q235" s="33"/>
      <c r="R235" s="33">
        <f t="shared" si="3"/>
        <v>10381490</v>
      </c>
    </row>
    <row r="236" spans="1:18" ht="25.5" x14ac:dyDescent="0.25">
      <c r="A236" s="35">
        <v>231</v>
      </c>
      <c r="B236" s="27" t="s">
        <v>30</v>
      </c>
      <c r="C236" s="27" t="s">
        <v>340</v>
      </c>
      <c r="D236" s="27" t="s">
        <v>341</v>
      </c>
      <c r="E236" s="31" t="s">
        <v>342</v>
      </c>
      <c r="F236" s="27" t="s">
        <v>15</v>
      </c>
      <c r="G236" s="32">
        <v>6697699</v>
      </c>
      <c r="H236" s="27" t="s">
        <v>355</v>
      </c>
      <c r="I236" s="5" t="s">
        <v>16</v>
      </c>
      <c r="J236" s="5" t="s">
        <v>17</v>
      </c>
      <c r="K236" s="5" t="s">
        <v>18</v>
      </c>
      <c r="L236" s="27" t="s">
        <v>19</v>
      </c>
      <c r="M236" s="43">
        <v>19</v>
      </c>
      <c r="N236" s="33">
        <v>5317230</v>
      </c>
      <c r="O236" s="33">
        <v>184900</v>
      </c>
      <c r="P236" s="33" t="s">
        <v>548</v>
      </c>
      <c r="Q236" s="33"/>
      <c r="R236" s="33">
        <f t="shared" si="3"/>
        <v>5502130</v>
      </c>
    </row>
    <row r="237" spans="1:18" ht="25.5" x14ac:dyDescent="0.25">
      <c r="A237" s="35">
        <v>232</v>
      </c>
      <c r="B237" s="27" t="s">
        <v>30</v>
      </c>
      <c r="C237" s="27" t="s">
        <v>340</v>
      </c>
      <c r="D237" s="27" t="s">
        <v>341</v>
      </c>
      <c r="E237" s="31" t="s">
        <v>342</v>
      </c>
      <c r="F237" s="27" t="s">
        <v>125</v>
      </c>
      <c r="G237" s="32">
        <v>6965352</v>
      </c>
      <c r="H237" s="27" t="s">
        <v>356</v>
      </c>
      <c r="I237" s="5" t="s">
        <v>35</v>
      </c>
      <c r="J237" s="5" t="s">
        <v>59</v>
      </c>
      <c r="K237" s="5" t="s">
        <v>75</v>
      </c>
      <c r="L237" s="27" t="s">
        <v>28</v>
      </c>
      <c r="M237" s="41">
        <v>5.74</v>
      </c>
      <c r="N237" s="33">
        <v>3544110</v>
      </c>
      <c r="O237" s="33">
        <v>359300</v>
      </c>
      <c r="P237" s="33" t="s">
        <v>548</v>
      </c>
      <c r="Q237" s="33"/>
      <c r="R237" s="33">
        <f t="shared" si="3"/>
        <v>3903410</v>
      </c>
    </row>
    <row r="238" spans="1:18" ht="63.75" x14ac:dyDescent="0.25">
      <c r="A238" s="35">
        <v>233</v>
      </c>
      <c r="B238" s="27" t="s">
        <v>30</v>
      </c>
      <c r="C238" s="27" t="s">
        <v>340</v>
      </c>
      <c r="D238" s="27" t="s">
        <v>341</v>
      </c>
      <c r="E238" s="31" t="s">
        <v>342</v>
      </c>
      <c r="F238" s="27" t="s">
        <v>126</v>
      </c>
      <c r="G238" s="32">
        <v>8065540</v>
      </c>
      <c r="H238" s="27" t="s">
        <v>357</v>
      </c>
      <c r="I238" s="5" t="s">
        <v>35</v>
      </c>
      <c r="J238" s="5" t="s">
        <v>59</v>
      </c>
      <c r="K238" s="5" t="s">
        <v>358</v>
      </c>
      <c r="L238" s="27" t="s">
        <v>28</v>
      </c>
      <c r="M238" s="41">
        <v>13</v>
      </c>
      <c r="N238" s="33">
        <v>665280</v>
      </c>
      <c r="O238" s="33" t="s">
        <v>548</v>
      </c>
      <c r="P238" s="33" t="s">
        <v>548</v>
      </c>
      <c r="Q238" s="33"/>
      <c r="R238" s="33">
        <f t="shared" si="3"/>
        <v>665280</v>
      </c>
    </row>
    <row r="239" spans="1:18" ht="25.5" x14ac:dyDescent="0.25">
      <c r="A239" s="35">
        <v>234</v>
      </c>
      <c r="B239" s="27" t="s">
        <v>30</v>
      </c>
      <c r="C239" s="27" t="s">
        <v>340</v>
      </c>
      <c r="D239" s="27" t="s">
        <v>341</v>
      </c>
      <c r="E239" s="34" t="s">
        <v>342</v>
      </c>
      <c r="F239" s="27" t="s">
        <v>126</v>
      </c>
      <c r="G239" s="32">
        <v>9369393</v>
      </c>
      <c r="H239" s="27" t="s">
        <v>352</v>
      </c>
      <c r="I239" s="5" t="s">
        <v>35</v>
      </c>
      <c r="J239" s="5" t="s">
        <v>59</v>
      </c>
      <c r="K239" s="5" t="s">
        <v>75</v>
      </c>
      <c r="L239" s="27" t="s">
        <v>28</v>
      </c>
      <c r="M239" s="41">
        <v>3.89</v>
      </c>
      <c r="N239" s="33">
        <v>2991620</v>
      </c>
      <c r="O239" s="33">
        <v>257600</v>
      </c>
      <c r="P239" s="33" t="s">
        <v>548</v>
      </c>
      <c r="Q239" s="33"/>
      <c r="R239" s="33">
        <f t="shared" si="3"/>
        <v>3249220</v>
      </c>
    </row>
    <row r="240" spans="1:18" ht="25.5" x14ac:dyDescent="0.25">
      <c r="A240" s="35">
        <v>235</v>
      </c>
      <c r="B240" s="27" t="s">
        <v>327</v>
      </c>
      <c r="C240" s="27" t="s">
        <v>359</v>
      </c>
      <c r="D240" s="27" t="s">
        <v>360</v>
      </c>
      <c r="E240" s="34" t="s">
        <v>361</v>
      </c>
      <c r="F240" s="27" t="s">
        <v>121</v>
      </c>
      <c r="G240" s="32">
        <v>8083401</v>
      </c>
      <c r="H240" s="27" t="s">
        <v>362</v>
      </c>
      <c r="I240" s="5" t="s">
        <v>26</v>
      </c>
      <c r="J240" s="5" t="s">
        <v>17</v>
      </c>
      <c r="K240" s="5" t="s">
        <v>112</v>
      </c>
      <c r="L240" s="27" t="s">
        <v>28</v>
      </c>
      <c r="M240" s="41">
        <v>2.1</v>
      </c>
      <c r="N240" s="33">
        <v>1058170</v>
      </c>
      <c r="O240" s="33">
        <v>118000</v>
      </c>
      <c r="P240" s="33" t="s">
        <v>548</v>
      </c>
      <c r="Q240" s="33"/>
      <c r="R240" s="33">
        <f t="shared" si="3"/>
        <v>1176170</v>
      </c>
    </row>
    <row r="241" spans="1:18" ht="25.5" x14ac:dyDescent="0.25">
      <c r="A241" s="35">
        <v>236</v>
      </c>
      <c r="B241" s="27" t="s">
        <v>327</v>
      </c>
      <c r="C241" s="27" t="s">
        <v>359</v>
      </c>
      <c r="D241" s="27" t="s">
        <v>360</v>
      </c>
      <c r="E241" s="34" t="s">
        <v>361</v>
      </c>
      <c r="F241" s="27" t="s">
        <v>121</v>
      </c>
      <c r="G241" s="32" t="s">
        <v>595</v>
      </c>
      <c r="H241" s="27" t="s">
        <v>362</v>
      </c>
      <c r="I241" s="5" t="s">
        <v>26</v>
      </c>
      <c r="J241" s="5" t="s">
        <v>17</v>
      </c>
      <c r="K241" s="5" t="s">
        <v>112</v>
      </c>
      <c r="L241" s="27" t="s">
        <v>28</v>
      </c>
      <c r="M241" s="41" t="s">
        <v>617</v>
      </c>
      <c r="N241" s="33" t="s">
        <v>548</v>
      </c>
      <c r="O241" s="33" t="s">
        <v>548</v>
      </c>
      <c r="P241" s="33">
        <v>155000</v>
      </c>
      <c r="Q241" s="33"/>
      <c r="R241" s="33">
        <f t="shared" si="3"/>
        <v>155000</v>
      </c>
    </row>
    <row r="242" spans="1:18" ht="25.5" x14ac:dyDescent="0.25">
      <c r="A242" s="35">
        <v>237</v>
      </c>
      <c r="B242" s="27" t="s">
        <v>327</v>
      </c>
      <c r="C242" s="27" t="s">
        <v>363</v>
      </c>
      <c r="D242" s="27" t="s">
        <v>364</v>
      </c>
      <c r="E242" s="31" t="s">
        <v>365</v>
      </c>
      <c r="F242" s="27" t="s">
        <v>121</v>
      </c>
      <c r="G242" s="32">
        <v>5356548</v>
      </c>
      <c r="H242" s="27" t="s">
        <v>366</v>
      </c>
      <c r="I242" s="5" t="s">
        <v>26</v>
      </c>
      <c r="J242" s="5" t="s">
        <v>17</v>
      </c>
      <c r="K242" s="5" t="s">
        <v>175</v>
      </c>
      <c r="L242" s="27" t="s">
        <v>28</v>
      </c>
      <c r="M242" s="41">
        <v>0.42</v>
      </c>
      <c r="N242" s="33">
        <v>208840</v>
      </c>
      <c r="O242" s="33" t="s">
        <v>548</v>
      </c>
      <c r="P242" s="33" t="s">
        <v>548</v>
      </c>
      <c r="Q242" s="33"/>
      <c r="R242" s="33">
        <f t="shared" si="3"/>
        <v>208840</v>
      </c>
    </row>
    <row r="243" spans="1:18" ht="38.25" x14ac:dyDescent="0.25">
      <c r="A243" s="35">
        <v>238</v>
      </c>
      <c r="B243" s="27" t="s">
        <v>367</v>
      </c>
      <c r="C243" s="27" t="s">
        <v>368</v>
      </c>
      <c r="D243" s="27" t="s">
        <v>369</v>
      </c>
      <c r="E243" s="34" t="s">
        <v>370</v>
      </c>
      <c r="F243" s="27" t="s">
        <v>121</v>
      </c>
      <c r="G243" s="32">
        <v>1250428</v>
      </c>
      <c r="H243" s="27" t="s">
        <v>371</v>
      </c>
      <c r="I243" s="5" t="s">
        <v>26</v>
      </c>
      <c r="J243" s="5" t="s">
        <v>17</v>
      </c>
      <c r="K243" s="5" t="s">
        <v>191</v>
      </c>
      <c r="L243" s="27" t="s">
        <v>28</v>
      </c>
      <c r="M243" s="41">
        <v>2.5</v>
      </c>
      <c r="N243" s="33">
        <v>1243100</v>
      </c>
      <c r="O243" s="33">
        <v>195700</v>
      </c>
      <c r="P243" s="33" t="s">
        <v>548</v>
      </c>
      <c r="Q243" s="33"/>
      <c r="R243" s="33">
        <f t="shared" si="3"/>
        <v>1438800</v>
      </c>
    </row>
    <row r="244" spans="1:18" ht="38.25" x14ac:dyDescent="0.25">
      <c r="A244" s="35">
        <v>239</v>
      </c>
      <c r="B244" s="27" t="s">
        <v>367</v>
      </c>
      <c r="C244" s="27" t="s">
        <v>368</v>
      </c>
      <c r="D244" s="27" t="s">
        <v>369</v>
      </c>
      <c r="E244" s="34" t="s">
        <v>370</v>
      </c>
      <c r="F244" s="27" t="s">
        <v>121</v>
      </c>
      <c r="G244" s="32" t="s">
        <v>596</v>
      </c>
      <c r="H244" s="27" t="s">
        <v>371</v>
      </c>
      <c r="I244" s="5" t="s">
        <v>26</v>
      </c>
      <c r="J244" s="5" t="s">
        <v>17</v>
      </c>
      <c r="K244" s="5" t="s">
        <v>18</v>
      </c>
      <c r="L244" s="27" t="s">
        <v>28</v>
      </c>
      <c r="M244" s="41" t="s">
        <v>619</v>
      </c>
      <c r="N244" s="33" t="s">
        <v>548</v>
      </c>
      <c r="O244" s="33" t="s">
        <v>548</v>
      </c>
      <c r="P244" s="33">
        <v>921700</v>
      </c>
      <c r="Q244" s="33"/>
      <c r="R244" s="33">
        <f t="shared" si="3"/>
        <v>921700</v>
      </c>
    </row>
    <row r="245" spans="1:18" ht="51" x14ac:dyDescent="0.25">
      <c r="A245" s="35">
        <v>240</v>
      </c>
      <c r="B245" s="27" t="s">
        <v>367</v>
      </c>
      <c r="C245" s="27" t="s">
        <v>368</v>
      </c>
      <c r="D245" s="27" t="s">
        <v>369</v>
      </c>
      <c r="E245" s="34" t="s">
        <v>370</v>
      </c>
      <c r="F245" s="27" t="s">
        <v>185</v>
      </c>
      <c r="G245" s="32">
        <v>5075575</v>
      </c>
      <c r="H245" s="27" t="s">
        <v>372</v>
      </c>
      <c r="I245" s="5" t="s">
        <v>35</v>
      </c>
      <c r="J245" s="5" t="s">
        <v>36</v>
      </c>
      <c r="K245" s="5" t="s">
        <v>18</v>
      </c>
      <c r="L245" s="27" t="s">
        <v>19</v>
      </c>
      <c r="M245" s="43">
        <v>10</v>
      </c>
      <c r="N245" s="33">
        <v>1405510</v>
      </c>
      <c r="O245" s="33">
        <v>73500</v>
      </c>
      <c r="P245" s="33" t="s">
        <v>548</v>
      </c>
      <c r="Q245" s="33"/>
      <c r="R245" s="33">
        <f t="shared" si="3"/>
        <v>1479010</v>
      </c>
    </row>
    <row r="246" spans="1:18" ht="51" x14ac:dyDescent="0.25">
      <c r="A246" s="35">
        <v>241</v>
      </c>
      <c r="B246" s="27" t="s">
        <v>367</v>
      </c>
      <c r="C246" s="27" t="s">
        <v>368</v>
      </c>
      <c r="D246" s="27" t="s">
        <v>369</v>
      </c>
      <c r="E246" s="34" t="s">
        <v>370</v>
      </c>
      <c r="F246" s="27" t="s">
        <v>52</v>
      </c>
      <c r="G246" s="32">
        <v>8177650</v>
      </c>
      <c r="H246" s="27" t="s">
        <v>373</v>
      </c>
      <c r="I246" s="5" t="s">
        <v>16</v>
      </c>
      <c r="J246" s="5" t="s">
        <v>36</v>
      </c>
      <c r="K246" s="5" t="s">
        <v>18</v>
      </c>
      <c r="L246" s="27" t="s">
        <v>19</v>
      </c>
      <c r="M246" s="43">
        <v>14</v>
      </c>
      <c r="N246" s="33">
        <v>2094910</v>
      </c>
      <c r="O246" s="33">
        <v>69700</v>
      </c>
      <c r="P246" s="33" t="s">
        <v>548</v>
      </c>
      <c r="Q246" s="33"/>
      <c r="R246" s="33">
        <f t="shared" si="3"/>
        <v>2164610</v>
      </c>
    </row>
    <row r="247" spans="1:18" ht="51" x14ac:dyDescent="0.25">
      <c r="A247" s="35">
        <v>242</v>
      </c>
      <c r="B247" s="27" t="s">
        <v>367</v>
      </c>
      <c r="C247" s="27" t="s">
        <v>368</v>
      </c>
      <c r="D247" s="27" t="s">
        <v>369</v>
      </c>
      <c r="E247" s="31" t="s">
        <v>370</v>
      </c>
      <c r="F247" s="27" t="s">
        <v>48</v>
      </c>
      <c r="G247" s="32">
        <v>9250334</v>
      </c>
      <c r="H247" s="27" t="s">
        <v>374</v>
      </c>
      <c r="I247" s="5" t="s">
        <v>35</v>
      </c>
      <c r="J247" s="5" t="s">
        <v>36</v>
      </c>
      <c r="K247" s="5" t="s">
        <v>18</v>
      </c>
      <c r="L247" s="27" t="s">
        <v>28</v>
      </c>
      <c r="M247" s="41">
        <v>2.1800000000000002</v>
      </c>
      <c r="N247" s="33">
        <v>1732650</v>
      </c>
      <c r="O247" s="33">
        <v>144300</v>
      </c>
      <c r="P247" s="33" t="s">
        <v>548</v>
      </c>
      <c r="Q247" s="33"/>
      <c r="R247" s="33">
        <f t="shared" si="3"/>
        <v>1876950</v>
      </c>
    </row>
    <row r="248" spans="1:18" ht="38.25" x14ac:dyDescent="0.25">
      <c r="A248" s="35">
        <v>243</v>
      </c>
      <c r="B248" s="27" t="s">
        <v>30</v>
      </c>
      <c r="C248" s="27" t="s">
        <v>375</v>
      </c>
      <c r="D248" s="27" t="s">
        <v>376</v>
      </c>
      <c r="E248" s="34" t="s">
        <v>377</v>
      </c>
      <c r="F248" s="27" t="s">
        <v>73</v>
      </c>
      <c r="G248" s="32">
        <v>3845844</v>
      </c>
      <c r="H248" s="5" t="s">
        <v>378</v>
      </c>
      <c r="I248" s="5" t="s">
        <v>50</v>
      </c>
      <c r="J248" s="5" t="s">
        <v>68</v>
      </c>
      <c r="K248" s="5" t="s">
        <v>284</v>
      </c>
      <c r="L248" s="27" t="s">
        <v>28</v>
      </c>
      <c r="M248" s="41">
        <v>1.5</v>
      </c>
      <c r="N248" s="33">
        <v>1133350</v>
      </c>
      <c r="O248" s="33">
        <v>136200</v>
      </c>
      <c r="P248" s="33" t="s">
        <v>548</v>
      </c>
      <c r="Q248" s="33"/>
      <c r="R248" s="33">
        <f t="shared" si="3"/>
        <v>1269550</v>
      </c>
    </row>
    <row r="249" spans="1:18" ht="38.25" x14ac:dyDescent="0.25">
      <c r="A249" s="35">
        <v>244</v>
      </c>
      <c r="B249" s="27" t="s">
        <v>30</v>
      </c>
      <c r="C249" s="27" t="s">
        <v>375</v>
      </c>
      <c r="D249" s="27" t="s">
        <v>376</v>
      </c>
      <c r="E249" s="34" t="s">
        <v>377</v>
      </c>
      <c r="F249" s="27" t="s">
        <v>66</v>
      </c>
      <c r="G249" s="32">
        <v>8610542</v>
      </c>
      <c r="H249" s="5" t="s">
        <v>379</v>
      </c>
      <c r="I249" s="5" t="s">
        <v>63</v>
      </c>
      <c r="J249" s="5" t="s">
        <v>68</v>
      </c>
      <c r="K249" s="5" t="s">
        <v>284</v>
      </c>
      <c r="L249" s="27" t="s">
        <v>28</v>
      </c>
      <c r="M249" s="41">
        <v>2.5</v>
      </c>
      <c r="N249" s="33">
        <v>1878540</v>
      </c>
      <c r="O249" s="33">
        <v>182500</v>
      </c>
      <c r="P249" s="33" t="s">
        <v>548</v>
      </c>
      <c r="Q249" s="33"/>
      <c r="R249" s="33">
        <f t="shared" si="3"/>
        <v>2061040</v>
      </c>
    </row>
    <row r="250" spans="1:18" ht="38.25" x14ac:dyDescent="0.25">
      <c r="A250" s="35">
        <v>245</v>
      </c>
      <c r="B250" s="27" t="s">
        <v>14</v>
      </c>
      <c r="C250" s="27" t="s">
        <v>380</v>
      </c>
      <c r="D250" s="27" t="s">
        <v>381</v>
      </c>
      <c r="E250" s="34" t="s">
        <v>382</v>
      </c>
      <c r="F250" s="27" t="s">
        <v>61</v>
      </c>
      <c r="G250" s="32">
        <v>9313981</v>
      </c>
      <c r="H250" s="27" t="s">
        <v>383</v>
      </c>
      <c r="I250" s="5" t="s">
        <v>147</v>
      </c>
      <c r="J250" s="5" t="s">
        <v>17</v>
      </c>
      <c r="K250" s="5" t="s">
        <v>384</v>
      </c>
      <c r="L250" s="27" t="s">
        <v>28</v>
      </c>
      <c r="M250" s="41">
        <v>3.5</v>
      </c>
      <c r="N250" s="33">
        <v>2192010</v>
      </c>
      <c r="O250" s="33">
        <v>204500</v>
      </c>
      <c r="P250" s="33" t="s">
        <v>548</v>
      </c>
      <c r="Q250" s="33"/>
      <c r="R250" s="33">
        <f t="shared" si="3"/>
        <v>2396510</v>
      </c>
    </row>
    <row r="251" spans="1:18" ht="38.25" x14ac:dyDescent="0.25">
      <c r="A251" s="35">
        <v>246</v>
      </c>
      <c r="B251" s="27" t="s">
        <v>14</v>
      </c>
      <c r="C251" s="27" t="s">
        <v>380</v>
      </c>
      <c r="D251" s="27" t="s">
        <v>381</v>
      </c>
      <c r="E251" s="34" t="s">
        <v>382</v>
      </c>
      <c r="F251" s="27" t="s">
        <v>61</v>
      </c>
      <c r="G251" s="32" t="s">
        <v>599</v>
      </c>
      <c r="H251" s="27" t="s">
        <v>383</v>
      </c>
      <c r="I251" s="5" t="s">
        <v>147</v>
      </c>
      <c r="J251" s="5" t="s">
        <v>17</v>
      </c>
      <c r="K251" s="5" t="s">
        <v>384</v>
      </c>
      <c r="L251" s="27" t="s">
        <v>28</v>
      </c>
      <c r="M251" s="41">
        <v>2.5</v>
      </c>
      <c r="N251" s="33" t="s">
        <v>548</v>
      </c>
      <c r="O251" s="33" t="s">
        <v>548</v>
      </c>
      <c r="P251" s="33">
        <v>1528500</v>
      </c>
      <c r="Q251" s="33"/>
      <c r="R251" s="33">
        <f t="shared" si="3"/>
        <v>1528500</v>
      </c>
    </row>
    <row r="252" spans="1:18" ht="38.25" x14ac:dyDescent="0.25">
      <c r="A252" s="35">
        <v>247</v>
      </c>
      <c r="B252" s="27" t="s">
        <v>90</v>
      </c>
      <c r="C252" s="27" t="s">
        <v>385</v>
      </c>
      <c r="D252" s="27" t="s">
        <v>386</v>
      </c>
      <c r="E252" s="34" t="s">
        <v>387</v>
      </c>
      <c r="F252" s="27" t="s">
        <v>121</v>
      </c>
      <c r="G252" s="32">
        <v>9913187</v>
      </c>
      <c r="H252" s="5" t="s">
        <v>563</v>
      </c>
      <c r="I252" s="5" t="s">
        <v>63</v>
      </c>
      <c r="J252" s="5" t="s">
        <v>17</v>
      </c>
      <c r="K252" s="5" t="s">
        <v>175</v>
      </c>
      <c r="L252" s="27" t="s">
        <v>28</v>
      </c>
      <c r="M252" s="41">
        <v>6.76</v>
      </c>
      <c r="N252" s="33">
        <v>3361340</v>
      </c>
      <c r="O252" s="33" t="s">
        <v>548</v>
      </c>
      <c r="P252" s="33" t="s">
        <v>548</v>
      </c>
      <c r="Q252" s="33"/>
      <c r="R252" s="33">
        <f t="shared" si="3"/>
        <v>3361340</v>
      </c>
    </row>
    <row r="253" spans="1:18" ht="38.25" x14ac:dyDescent="0.25">
      <c r="A253" s="35">
        <v>248</v>
      </c>
      <c r="B253" s="27" t="s">
        <v>90</v>
      </c>
      <c r="C253" s="27" t="s">
        <v>385</v>
      </c>
      <c r="D253" s="27" t="s">
        <v>386</v>
      </c>
      <c r="E253" s="34" t="s">
        <v>387</v>
      </c>
      <c r="F253" s="27" t="s">
        <v>121</v>
      </c>
      <c r="G253" s="32" t="s">
        <v>600</v>
      </c>
      <c r="H253" s="5" t="s">
        <v>563</v>
      </c>
      <c r="I253" s="5" t="s">
        <v>63</v>
      </c>
      <c r="J253" s="5" t="s">
        <v>17</v>
      </c>
      <c r="K253" s="5" t="s">
        <v>175</v>
      </c>
      <c r="L253" s="27" t="s">
        <v>28</v>
      </c>
      <c r="M253" s="41">
        <v>1.99</v>
      </c>
      <c r="N253" s="33" t="s">
        <v>548</v>
      </c>
      <c r="O253" s="33" t="s">
        <v>548</v>
      </c>
      <c r="P253" s="33">
        <v>500000</v>
      </c>
      <c r="Q253" s="33"/>
      <c r="R253" s="33">
        <f t="shared" si="3"/>
        <v>500000</v>
      </c>
    </row>
    <row r="254" spans="1:18" ht="25.5" x14ac:dyDescent="0.25">
      <c r="A254" s="35">
        <v>249</v>
      </c>
      <c r="B254" s="27" t="s">
        <v>45</v>
      </c>
      <c r="C254" s="27" t="s">
        <v>388</v>
      </c>
      <c r="D254" s="27" t="s">
        <v>389</v>
      </c>
      <c r="E254" s="34">
        <v>26928060</v>
      </c>
      <c r="F254" s="27" t="s">
        <v>52</v>
      </c>
      <c r="G254" s="32">
        <v>3073634</v>
      </c>
      <c r="H254" s="27" t="s">
        <v>388</v>
      </c>
      <c r="I254" s="5" t="s">
        <v>16</v>
      </c>
      <c r="J254" s="5" t="s">
        <v>68</v>
      </c>
      <c r="K254" s="5" t="s">
        <v>112</v>
      </c>
      <c r="L254" s="27" t="s">
        <v>19</v>
      </c>
      <c r="M254" s="43">
        <v>25</v>
      </c>
      <c r="N254" s="33">
        <v>3844070</v>
      </c>
      <c r="O254" s="33">
        <f>130000-130000</f>
        <v>0</v>
      </c>
      <c r="P254" s="33" t="s">
        <v>548</v>
      </c>
      <c r="Q254" s="33"/>
      <c r="R254" s="33">
        <f t="shared" si="3"/>
        <v>3844070</v>
      </c>
    </row>
    <row r="255" spans="1:18" ht="38.25" x14ac:dyDescent="0.25">
      <c r="A255" s="35">
        <v>250</v>
      </c>
      <c r="B255" s="27" t="s">
        <v>367</v>
      </c>
      <c r="C255" s="27" t="s">
        <v>390</v>
      </c>
      <c r="D255" s="27" t="s">
        <v>391</v>
      </c>
      <c r="E255" s="34" t="s">
        <v>392</v>
      </c>
      <c r="F255" s="27" t="s">
        <v>73</v>
      </c>
      <c r="G255" s="32">
        <v>9152098</v>
      </c>
      <c r="H255" s="27" t="s">
        <v>393</v>
      </c>
      <c r="I255" s="5" t="s">
        <v>35</v>
      </c>
      <c r="J255" s="5" t="s">
        <v>36</v>
      </c>
      <c r="K255" s="5" t="s">
        <v>85</v>
      </c>
      <c r="L255" s="27" t="s">
        <v>28</v>
      </c>
      <c r="M255" s="41">
        <v>1.5</v>
      </c>
      <c r="N255" s="33">
        <v>1133350</v>
      </c>
      <c r="O255" s="33">
        <v>97600</v>
      </c>
      <c r="P255" s="33" t="s">
        <v>548</v>
      </c>
      <c r="Q255" s="33"/>
      <c r="R255" s="33">
        <f t="shared" si="3"/>
        <v>1230950</v>
      </c>
    </row>
    <row r="256" spans="1:18" ht="38.25" x14ac:dyDescent="0.25">
      <c r="A256" s="35">
        <v>251</v>
      </c>
      <c r="B256" s="27" t="s">
        <v>367</v>
      </c>
      <c r="C256" s="27" t="s">
        <v>394</v>
      </c>
      <c r="D256" s="27" t="s">
        <v>395</v>
      </c>
      <c r="E256" s="34">
        <v>70632596</v>
      </c>
      <c r="F256" s="27" t="s">
        <v>24</v>
      </c>
      <c r="G256" s="32">
        <v>4947608</v>
      </c>
      <c r="H256" s="27" t="s">
        <v>394</v>
      </c>
      <c r="I256" s="5" t="s">
        <v>26</v>
      </c>
      <c r="J256" s="5" t="s">
        <v>17</v>
      </c>
      <c r="K256" s="5" t="s">
        <v>44</v>
      </c>
      <c r="L256" s="27" t="s">
        <v>28</v>
      </c>
      <c r="M256" s="41">
        <v>5.74</v>
      </c>
      <c r="N256" s="33">
        <f>3294830-70402.39</f>
        <v>3224427.61</v>
      </c>
      <c r="O256" s="33" t="s">
        <v>548</v>
      </c>
      <c r="P256" s="33" t="s">
        <v>548</v>
      </c>
      <c r="Q256" s="33"/>
      <c r="R256" s="33">
        <f t="shared" si="3"/>
        <v>3224427.61</v>
      </c>
    </row>
    <row r="257" spans="1:18" ht="38.25" x14ac:dyDescent="0.25">
      <c r="A257" s="35">
        <v>252</v>
      </c>
      <c r="B257" s="27" t="s">
        <v>367</v>
      </c>
      <c r="C257" s="27" t="s">
        <v>394</v>
      </c>
      <c r="D257" s="27" t="s">
        <v>395</v>
      </c>
      <c r="E257" s="34">
        <v>70632596</v>
      </c>
      <c r="F257" s="27" t="s">
        <v>24</v>
      </c>
      <c r="G257" s="32" t="s">
        <v>601</v>
      </c>
      <c r="H257" s="27" t="s">
        <v>394</v>
      </c>
      <c r="I257" s="5" t="s">
        <v>26</v>
      </c>
      <c r="J257" s="5" t="s">
        <v>17</v>
      </c>
      <c r="K257" s="5" t="s">
        <v>18</v>
      </c>
      <c r="L257" s="27" t="s">
        <v>28</v>
      </c>
      <c r="M257" s="41">
        <v>1</v>
      </c>
      <c r="N257" s="33" t="s">
        <v>548</v>
      </c>
      <c r="O257" s="33" t="s">
        <v>548</v>
      </c>
      <c r="P257" s="33">
        <f>530000-123354</f>
        <v>406646</v>
      </c>
      <c r="Q257" s="33"/>
      <c r="R257" s="33">
        <f t="shared" si="3"/>
        <v>406646</v>
      </c>
    </row>
    <row r="258" spans="1:18" ht="38.25" x14ac:dyDescent="0.25">
      <c r="A258" s="35">
        <v>253</v>
      </c>
      <c r="B258" s="27" t="s">
        <v>78</v>
      </c>
      <c r="C258" s="27" t="s">
        <v>396</v>
      </c>
      <c r="D258" s="27" t="s">
        <v>397</v>
      </c>
      <c r="E258" s="34" t="s">
        <v>398</v>
      </c>
      <c r="F258" s="27" t="s">
        <v>66</v>
      </c>
      <c r="G258" s="32">
        <v>2919461</v>
      </c>
      <c r="H258" s="27" t="s">
        <v>66</v>
      </c>
      <c r="I258" s="5" t="s">
        <v>63</v>
      </c>
      <c r="J258" s="5" t="s">
        <v>68</v>
      </c>
      <c r="K258" s="5" t="s">
        <v>399</v>
      </c>
      <c r="L258" s="27" t="s">
        <v>28</v>
      </c>
      <c r="M258" s="41">
        <v>3.8</v>
      </c>
      <c r="N258" s="33">
        <v>2855380</v>
      </c>
      <c r="O258" s="33">
        <f>277600-31780.29</f>
        <v>245819.71</v>
      </c>
      <c r="P258" s="33" t="s">
        <v>548</v>
      </c>
      <c r="Q258" s="33">
        <f>273553.45</f>
        <v>273553.45</v>
      </c>
      <c r="R258" s="33">
        <f t="shared" si="3"/>
        <v>3374753.16</v>
      </c>
    </row>
    <row r="259" spans="1:18" ht="38.25" x14ac:dyDescent="0.25">
      <c r="A259" s="35">
        <v>254</v>
      </c>
      <c r="B259" s="27" t="s">
        <v>78</v>
      </c>
      <c r="C259" s="27" t="s">
        <v>396</v>
      </c>
      <c r="D259" s="27" t="s">
        <v>397</v>
      </c>
      <c r="E259" s="34" t="s">
        <v>398</v>
      </c>
      <c r="F259" s="27" t="s">
        <v>400</v>
      </c>
      <c r="G259" s="32">
        <v>7247424</v>
      </c>
      <c r="H259" s="27" t="s">
        <v>396</v>
      </c>
      <c r="I259" s="5" t="s">
        <v>50</v>
      </c>
      <c r="J259" s="5" t="s">
        <v>68</v>
      </c>
      <c r="K259" s="5" t="s">
        <v>44</v>
      </c>
      <c r="L259" s="27" t="s">
        <v>28</v>
      </c>
      <c r="M259" s="41">
        <v>3.7</v>
      </c>
      <c r="N259" s="33">
        <v>3286590</v>
      </c>
      <c r="O259" s="33">
        <f>225700-14992.88</f>
        <v>210707.12</v>
      </c>
      <c r="P259" s="33" t="s">
        <v>548</v>
      </c>
      <c r="Q259" s="33">
        <f>91211.56</f>
        <v>91211.56</v>
      </c>
      <c r="R259" s="33">
        <f t="shared" si="3"/>
        <v>3588508.68</v>
      </c>
    </row>
    <row r="260" spans="1:18" ht="38.25" x14ac:dyDescent="0.25">
      <c r="A260" s="35">
        <v>255</v>
      </c>
      <c r="B260" s="27" t="s">
        <v>78</v>
      </c>
      <c r="C260" s="27" t="s">
        <v>396</v>
      </c>
      <c r="D260" s="27" t="s">
        <v>397</v>
      </c>
      <c r="E260" s="34" t="s">
        <v>398</v>
      </c>
      <c r="F260" s="27" t="s">
        <v>73</v>
      </c>
      <c r="G260" s="32">
        <v>8832852</v>
      </c>
      <c r="H260" s="27" t="s">
        <v>396</v>
      </c>
      <c r="I260" s="5" t="s">
        <v>50</v>
      </c>
      <c r="J260" s="5" t="s">
        <v>68</v>
      </c>
      <c r="K260" s="5" t="s">
        <v>44</v>
      </c>
      <c r="L260" s="27" t="s">
        <v>28</v>
      </c>
      <c r="M260" s="41">
        <v>10.68</v>
      </c>
      <c r="N260" s="33">
        <f>8069460-194108.16</f>
        <v>7875351.8399999999</v>
      </c>
      <c r="O260" s="33">
        <f>970800-970800</f>
        <v>0</v>
      </c>
      <c r="P260" s="33" t="s">
        <v>548</v>
      </c>
      <c r="Q260" s="33">
        <f>5686.92</f>
        <v>5686.92</v>
      </c>
      <c r="R260" s="33">
        <f t="shared" si="3"/>
        <v>7881038.7599999998</v>
      </c>
    </row>
    <row r="261" spans="1:18" ht="38.25" x14ac:dyDescent="0.25">
      <c r="A261" s="35">
        <v>256</v>
      </c>
      <c r="B261" s="27" t="s">
        <v>78</v>
      </c>
      <c r="C261" s="27" t="s">
        <v>396</v>
      </c>
      <c r="D261" s="27" t="s">
        <v>397</v>
      </c>
      <c r="E261" s="34" t="s">
        <v>398</v>
      </c>
      <c r="F261" s="27" t="s">
        <v>401</v>
      </c>
      <c r="G261" s="32">
        <v>9160187</v>
      </c>
      <c r="H261" s="27" t="s">
        <v>401</v>
      </c>
      <c r="I261" s="5" t="s">
        <v>63</v>
      </c>
      <c r="J261" s="5" t="s">
        <v>36</v>
      </c>
      <c r="K261" s="5" t="s">
        <v>44</v>
      </c>
      <c r="L261" s="27" t="s">
        <v>28</v>
      </c>
      <c r="M261" s="41">
        <v>4.7</v>
      </c>
      <c r="N261" s="33">
        <f>4174860-48884.09</f>
        <v>4125975.91</v>
      </c>
      <c r="O261" s="33">
        <f>286800-286800</f>
        <v>0</v>
      </c>
      <c r="P261" s="33" t="s">
        <v>548</v>
      </c>
      <c r="Q261" s="33">
        <v>0</v>
      </c>
      <c r="R261" s="33">
        <f t="shared" si="3"/>
        <v>4125975.91</v>
      </c>
    </row>
    <row r="262" spans="1:18" ht="38.25" x14ac:dyDescent="0.25">
      <c r="A262" s="35">
        <v>257</v>
      </c>
      <c r="B262" s="27" t="s">
        <v>45</v>
      </c>
      <c r="C262" s="27" t="s">
        <v>402</v>
      </c>
      <c r="D262" s="27" t="s">
        <v>403</v>
      </c>
      <c r="E262" s="34">
        <v>29314747</v>
      </c>
      <c r="F262" s="27" t="s">
        <v>73</v>
      </c>
      <c r="G262" s="32">
        <v>2221903</v>
      </c>
      <c r="H262" s="5" t="s">
        <v>402</v>
      </c>
      <c r="I262" s="5" t="s">
        <v>50</v>
      </c>
      <c r="J262" s="5" t="s">
        <v>59</v>
      </c>
      <c r="K262" s="5" t="s">
        <v>404</v>
      </c>
      <c r="L262" s="27" t="s">
        <v>28</v>
      </c>
      <c r="M262" s="41">
        <v>2.8</v>
      </c>
      <c r="N262" s="33">
        <v>1610000</v>
      </c>
      <c r="O262" s="33">
        <v>110000</v>
      </c>
      <c r="P262" s="33" t="s">
        <v>548</v>
      </c>
      <c r="Q262" s="33"/>
      <c r="R262" s="33">
        <f t="shared" si="3"/>
        <v>1720000</v>
      </c>
    </row>
    <row r="263" spans="1:18" ht="38.25" x14ac:dyDescent="0.25">
      <c r="A263" s="35">
        <v>258</v>
      </c>
      <c r="B263" s="27" t="s">
        <v>45</v>
      </c>
      <c r="C263" s="27" t="s">
        <v>402</v>
      </c>
      <c r="D263" s="27" t="s">
        <v>403</v>
      </c>
      <c r="E263" s="34">
        <v>29314747</v>
      </c>
      <c r="F263" s="27" t="s">
        <v>62</v>
      </c>
      <c r="G263" s="32">
        <v>3367301</v>
      </c>
      <c r="H263" s="5" t="s">
        <v>402</v>
      </c>
      <c r="I263" s="5" t="s">
        <v>50</v>
      </c>
      <c r="J263" s="5" t="s">
        <v>59</v>
      </c>
      <c r="K263" s="5" t="s">
        <v>404</v>
      </c>
      <c r="L263" s="27" t="s">
        <v>28</v>
      </c>
      <c r="M263" s="41">
        <v>2</v>
      </c>
      <c r="N263" s="33">
        <v>1135090</v>
      </c>
      <c r="O263" s="33">
        <v>91000</v>
      </c>
      <c r="P263" s="33" t="s">
        <v>548</v>
      </c>
      <c r="Q263" s="33"/>
      <c r="R263" s="33">
        <f t="shared" ref="R263:R325" si="4">SUM(N263:Q263)</f>
        <v>1226090</v>
      </c>
    </row>
    <row r="264" spans="1:18" ht="38.25" x14ac:dyDescent="0.25">
      <c r="A264" s="35">
        <v>259</v>
      </c>
      <c r="B264" s="27" t="s">
        <v>45</v>
      </c>
      <c r="C264" s="27" t="s">
        <v>402</v>
      </c>
      <c r="D264" s="27" t="s">
        <v>403</v>
      </c>
      <c r="E264" s="34">
        <v>29314747</v>
      </c>
      <c r="F264" s="27" t="s">
        <v>97</v>
      </c>
      <c r="G264" s="35">
        <v>6221407</v>
      </c>
      <c r="H264" s="29" t="s">
        <v>402</v>
      </c>
      <c r="I264" s="29" t="s">
        <v>63</v>
      </c>
      <c r="J264" s="29" t="s">
        <v>59</v>
      </c>
      <c r="K264" s="29" t="s">
        <v>405</v>
      </c>
      <c r="L264" s="38" t="s">
        <v>28</v>
      </c>
      <c r="M264" s="42">
        <v>1.71</v>
      </c>
      <c r="N264" s="33">
        <v>881240</v>
      </c>
      <c r="O264" s="33">
        <v>92000</v>
      </c>
      <c r="P264" s="33" t="s">
        <v>548</v>
      </c>
      <c r="Q264" s="33"/>
      <c r="R264" s="33">
        <f t="shared" si="4"/>
        <v>973240</v>
      </c>
    </row>
    <row r="265" spans="1:18" ht="25.5" x14ac:dyDescent="0.25">
      <c r="A265" s="35">
        <v>260</v>
      </c>
      <c r="B265" s="27" t="s">
        <v>30</v>
      </c>
      <c r="C265" s="27" t="s">
        <v>406</v>
      </c>
      <c r="D265" s="27" t="s">
        <v>407</v>
      </c>
      <c r="E265" s="34">
        <v>70885605</v>
      </c>
      <c r="F265" s="27" t="s">
        <v>132</v>
      </c>
      <c r="G265" s="32">
        <v>4474775</v>
      </c>
      <c r="H265" s="27" t="s">
        <v>406</v>
      </c>
      <c r="I265" s="5" t="s">
        <v>35</v>
      </c>
      <c r="J265" s="5" t="s">
        <v>68</v>
      </c>
      <c r="K265" s="5" t="s">
        <v>170</v>
      </c>
      <c r="L265" s="27" t="s">
        <v>28</v>
      </c>
      <c r="M265" s="41">
        <v>2.5</v>
      </c>
      <c r="N265" s="33">
        <f>1879780-315577.33</f>
        <v>1564202.67</v>
      </c>
      <c r="O265" s="33" t="s">
        <v>548</v>
      </c>
      <c r="P265" s="33" t="s">
        <v>548</v>
      </c>
      <c r="Q265" s="33"/>
      <c r="R265" s="33">
        <f t="shared" si="4"/>
        <v>1564202.67</v>
      </c>
    </row>
    <row r="266" spans="1:18" ht="38.25" x14ac:dyDescent="0.25">
      <c r="A266" s="35">
        <v>261</v>
      </c>
      <c r="B266" s="27" t="s">
        <v>30</v>
      </c>
      <c r="C266" s="27" t="s">
        <v>408</v>
      </c>
      <c r="D266" s="27" t="s">
        <v>409</v>
      </c>
      <c r="E266" s="34" t="s">
        <v>410</v>
      </c>
      <c r="F266" s="27" t="s">
        <v>66</v>
      </c>
      <c r="G266" s="32">
        <v>4312466</v>
      </c>
      <c r="H266" s="27" t="s">
        <v>408</v>
      </c>
      <c r="I266" s="5" t="s">
        <v>63</v>
      </c>
      <c r="J266" s="5" t="s">
        <v>68</v>
      </c>
      <c r="K266" s="5" t="s">
        <v>110</v>
      </c>
      <c r="L266" s="27" t="s">
        <v>28</v>
      </c>
      <c r="M266" s="41">
        <v>7.5</v>
      </c>
      <c r="N266" s="33">
        <v>5635620</v>
      </c>
      <c r="O266" s="33">
        <v>547900</v>
      </c>
      <c r="P266" s="33" t="s">
        <v>548</v>
      </c>
      <c r="Q266" s="33"/>
      <c r="R266" s="33">
        <f t="shared" si="4"/>
        <v>6183520</v>
      </c>
    </row>
    <row r="267" spans="1:18" ht="38.25" x14ac:dyDescent="0.25">
      <c r="A267" s="35">
        <v>262</v>
      </c>
      <c r="B267" s="27" t="s">
        <v>367</v>
      </c>
      <c r="C267" s="27" t="s">
        <v>411</v>
      </c>
      <c r="D267" s="27" t="s">
        <v>412</v>
      </c>
      <c r="E267" s="34">
        <v>65792068</v>
      </c>
      <c r="F267" s="27" t="s">
        <v>132</v>
      </c>
      <c r="G267" s="32">
        <v>5795884</v>
      </c>
      <c r="H267" s="27" t="s">
        <v>413</v>
      </c>
      <c r="I267" s="5" t="s">
        <v>35</v>
      </c>
      <c r="J267" s="5" t="s">
        <v>68</v>
      </c>
      <c r="K267" s="5" t="s">
        <v>18</v>
      </c>
      <c r="L267" s="27" t="s">
        <v>28</v>
      </c>
      <c r="M267" s="41">
        <v>1.75</v>
      </c>
      <c r="N267" s="33">
        <v>1315840</v>
      </c>
      <c r="O267" s="33">
        <v>155200</v>
      </c>
      <c r="P267" s="33" t="s">
        <v>548</v>
      </c>
      <c r="Q267" s="33"/>
      <c r="R267" s="33">
        <f t="shared" si="4"/>
        <v>1471040</v>
      </c>
    </row>
    <row r="268" spans="1:18" ht="25.5" x14ac:dyDescent="0.25">
      <c r="A268" s="35">
        <v>263</v>
      </c>
      <c r="B268" s="27" t="s">
        <v>90</v>
      </c>
      <c r="C268" s="27" t="s">
        <v>414</v>
      </c>
      <c r="D268" s="27" t="s">
        <v>415</v>
      </c>
      <c r="E268" s="34">
        <v>70819173</v>
      </c>
      <c r="F268" s="27" t="s">
        <v>121</v>
      </c>
      <c r="G268" s="32">
        <v>9405491</v>
      </c>
      <c r="H268" s="27" t="s">
        <v>414</v>
      </c>
      <c r="I268" s="5" t="s">
        <v>26</v>
      </c>
      <c r="J268" s="5" t="s">
        <v>17</v>
      </c>
      <c r="K268" s="5" t="s">
        <v>112</v>
      </c>
      <c r="L268" s="27" t="s">
        <v>28</v>
      </c>
      <c r="M268" s="41">
        <v>5</v>
      </c>
      <c r="N268" s="33">
        <v>2514250</v>
      </c>
      <c r="O268" s="33">
        <v>357200</v>
      </c>
      <c r="P268" s="33" t="s">
        <v>548</v>
      </c>
      <c r="Q268" s="33"/>
      <c r="R268" s="33">
        <f t="shared" si="4"/>
        <v>2871450</v>
      </c>
    </row>
    <row r="269" spans="1:18" ht="25.5" x14ac:dyDescent="0.25">
      <c r="A269" s="35">
        <v>264</v>
      </c>
      <c r="B269" s="27" t="s">
        <v>90</v>
      </c>
      <c r="C269" s="27" t="s">
        <v>414</v>
      </c>
      <c r="D269" s="27" t="s">
        <v>415</v>
      </c>
      <c r="E269" s="34">
        <v>70819173</v>
      </c>
      <c r="F269" s="27" t="s">
        <v>121</v>
      </c>
      <c r="G269" s="32" t="s">
        <v>605</v>
      </c>
      <c r="H269" s="27" t="s">
        <v>414</v>
      </c>
      <c r="I269" s="5" t="s">
        <v>26</v>
      </c>
      <c r="J269" s="5" t="s">
        <v>17</v>
      </c>
      <c r="K269" s="5" t="s">
        <v>112</v>
      </c>
      <c r="L269" s="27" t="s">
        <v>28</v>
      </c>
      <c r="M269" s="41">
        <v>1</v>
      </c>
      <c r="N269" s="33" t="s">
        <v>548</v>
      </c>
      <c r="O269" s="33" t="s">
        <v>548</v>
      </c>
      <c r="P269" s="33">
        <v>255000</v>
      </c>
      <c r="Q269" s="33"/>
      <c r="R269" s="33">
        <f t="shared" si="4"/>
        <v>255000</v>
      </c>
    </row>
    <row r="270" spans="1:18" ht="25.5" x14ac:dyDescent="0.25">
      <c r="A270" s="35">
        <v>265</v>
      </c>
      <c r="B270" s="27" t="s">
        <v>90</v>
      </c>
      <c r="C270" s="27" t="s">
        <v>416</v>
      </c>
      <c r="D270" s="27" t="s">
        <v>417</v>
      </c>
      <c r="E270" s="34">
        <v>62180444</v>
      </c>
      <c r="F270" s="27" t="s">
        <v>125</v>
      </c>
      <c r="G270" s="32">
        <v>1373730</v>
      </c>
      <c r="H270" s="27" t="s">
        <v>418</v>
      </c>
      <c r="I270" s="5" t="s">
        <v>35</v>
      </c>
      <c r="J270" s="5" t="s">
        <v>17</v>
      </c>
      <c r="K270" s="5" t="s">
        <v>175</v>
      </c>
      <c r="L270" s="27" t="s">
        <v>28</v>
      </c>
      <c r="M270" s="41">
        <v>1.55</v>
      </c>
      <c r="N270" s="33">
        <v>957030</v>
      </c>
      <c r="O270" s="33">
        <v>94000</v>
      </c>
      <c r="P270" s="33" t="s">
        <v>548</v>
      </c>
      <c r="Q270" s="33"/>
      <c r="R270" s="33">
        <f t="shared" si="4"/>
        <v>1051030</v>
      </c>
    </row>
    <row r="271" spans="1:18" ht="25.5" x14ac:dyDescent="0.25">
      <c r="A271" s="35">
        <v>266</v>
      </c>
      <c r="B271" s="27" t="s">
        <v>90</v>
      </c>
      <c r="C271" s="27" t="s">
        <v>416</v>
      </c>
      <c r="D271" s="27" t="s">
        <v>417</v>
      </c>
      <c r="E271" s="34">
        <v>62180444</v>
      </c>
      <c r="F271" s="27" t="s">
        <v>89</v>
      </c>
      <c r="G271" s="32">
        <v>1869567</v>
      </c>
      <c r="H271" s="27" t="s">
        <v>419</v>
      </c>
      <c r="I271" s="5" t="s">
        <v>16</v>
      </c>
      <c r="J271" s="5" t="s">
        <v>17</v>
      </c>
      <c r="K271" s="5" t="s">
        <v>175</v>
      </c>
      <c r="L271" s="27" t="s">
        <v>19</v>
      </c>
      <c r="M271" s="43">
        <v>42</v>
      </c>
      <c r="N271" s="33">
        <v>8889120</v>
      </c>
      <c r="O271" s="33">
        <v>582000</v>
      </c>
      <c r="P271" s="33" t="s">
        <v>548</v>
      </c>
      <c r="Q271" s="33"/>
      <c r="R271" s="33">
        <f t="shared" si="4"/>
        <v>9471120</v>
      </c>
    </row>
    <row r="272" spans="1:18" ht="25.5" x14ac:dyDescent="0.25">
      <c r="A272" s="35">
        <v>267</v>
      </c>
      <c r="B272" s="27" t="s">
        <v>90</v>
      </c>
      <c r="C272" s="8" t="s">
        <v>416</v>
      </c>
      <c r="D272" s="27" t="s">
        <v>417</v>
      </c>
      <c r="E272" s="34">
        <v>62180444</v>
      </c>
      <c r="F272" s="27" t="s">
        <v>121</v>
      </c>
      <c r="G272" s="35">
        <v>2119454</v>
      </c>
      <c r="H272" s="8" t="s">
        <v>420</v>
      </c>
      <c r="I272" s="8" t="s">
        <v>63</v>
      </c>
      <c r="J272" s="8" t="s">
        <v>17</v>
      </c>
      <c r="K272" s="8" t="s">
        <v>421</v>
      </c>
      <c r="L272" s="38" t="s">
        <v>28</v>
      </c>
      <c r="M272" s="42">
        <v>6.1</v>
      </c>
      <c r="N272" s="33">
        <v>3033160</v>
      </c>
      <c r="O272" s="33">
        <v>477800</v>
      </c>
      <c r="P272" s="33" t="s">
        <v>548</v>
      </c>
      <c r="Q272" s="33"/>
      <c r="R272" s="33">
        <f t="shared" si="4"/>
        <v>3510960</v>
      </c>
    </row>
    <row r="273" spans="1:18" ht="25.5" x14ac:dyDescent="0.25">
      <c r="A273" s="35">
        <v>268</v>
      </c>
      <c r="B273" s="27" t="s">
        <v>90</v>
      </c>
      <c r="C273" s="8" t="s">
        <v>416</v>
      </c>
      <c r="D273" s="27" t="s">
        <v>417</v>
      </c>
      <c r="E273" s="34">
        <v>62180444</v>
      </c>
      <c r="F273" s="27" t="s">
        <v>121</v>
      </c>
      <c r="G273" s="35" t="s">
        <v>606</v>
      </c>
      <c r="H273" s="8" t="s">
        <v>420</v>
      </c>
      <c r="I273" s="8" t="s">
        <v>63</v>
      </c>
      <c r="J273" s="8" t="s">
        <v>17</v>
      </c>
      <c r="K273" s="8" t="s">
        <v>175</v>
      </c>
      <c r="L273" s="38" t="s">
        <v>28</v>
      </c>
      <c r="M273" s="42">
        <v>4</v>
      </c>
      <c r="N273" s="33" t="s">
        <v>548</v>
      </c>
      <c r="O273" s="33" t="s">
        <v>548</v>
      </c>
      <c r="P273" s="33">
        <v>2399600</v>
      </c>
      <c r="Q273" s="33"/>
      <c r="R273" s="33">
        <f t="shared" si="4"/>
        <v>2399600</v>
      </c>
    </row>
    <row r="274" spans="1:18" ht="25.5" x14ac:dyDescent="0.25">
      <c r="A274" s="35">
        <v>269</v>
      </c>
      <c r="B274" s="27" t="s">
        <v>90</v>
      </c>
      <c r="C274" s="27" t="s">
        <v>416</v>
      </c>
      <c r="D274" s="27" t="s">
        <v>417</v>
      </c>
      <c r="E274" s="34">
        <v>62180444</v>
      </c>
      <c r="F274" s="27" t="s">
        <v>89</v>
      </c>
      <c r="G274" s="32">
        <v>3511015</v>
      </c>
      <c r="H274" s="27" t="s">
        <v>419</v>
      </c>
      <c r="I274" s="5" t="s">
        <v>16</v>
      </c>
      <c r="J274" s="5" t="s">
        <v>17</v>
      </c>
      <c r="K274" s="5" t="s">
        <v>175</v>
      </c>
      <c r="L274" s="27" t="s">
        <v>19</v>
      </c>
      <c r="M274" s="43">
        <v>70</v>
      </c>
      <c r="N274" s="33">
        <v>14815200</v>
      </c>
      <c r="O274" s="33">
        <v>969000</v>
      </c>
      <c r="P274" s="33" t="s">
        <v>548</v>
      </c>
      <c r="Q274" s="33"/>
      <c r="R274" s="33">
        <f t="shared" si="4"/>
        <v>15784200</v>
      </c>
    </row>
    <row r="275" spans="1:18" ht="25.5" x14ac:dyDescent="0.25">
      <c r="A275" s="35">
        <v>270</v>
      </c>
      <c r="B275" s="27" t="s">
        <v>90</v>
      </c>
      <c r="C275" s="27" t="s">
        <v>416</v>
      </c>
      <c r="D275" s="27" t="s">
        <v>417</v>
      </c>
      <c r="E275" s="34">
        <v>62180444</v>
      </c>
      <c r="F275" s="27" t="s">
        <v>89</v>
      </c>
      <c r="G275" s="32" t="s">
        <v>607</v>
      </c>
      <c r="H275" s="5" t="s">
        <v>419</v>
      </c>
      <c r="I275" s="5" t="s">
        <v>16</v>
      </c>
      <c r="J275" s="5" t="s">
        <v>17</v>
      </c>
      <c r="K275" s="5" t="s">
        <v>175</v>
      </c>
      <c r="L275" s="27" t="s">
        <v>19</v>
      </c>
      <c r="M275" s="43">
        <v>1</v>
      </c>
      <c r="N275" s="33">
        <v>65200</v>
      </c>
      <c r="O275" s="33" t="s">
        <v>548</v>
      </c>
      <c r="P275" s="33" t="s">
        <v>548</v>
      </c>
      <c r="Q275" s="33"/>
      <c r="R275" s="33">
        <f t="shared" si="4"/>
        <v>65200</v>
      </c>
    </row>
    <row r="276" spans="1:18" ht="25.5" x14ac:dyDescent="0.25">
      <c r="A276" s="35">
        <v>271</v>
      </c>
      <c r="B276" s="27" t="s">
        <v>90</v>
      </c>
      <c r="C276" s="27" t="s">
        <v>416</v>
      </c>
      <c r="D276" s="27" t="s">
        <v>417</v>
      </c>
      <c r="E276" s="31">
        <v>62180444</v>
      </c>
      <c r="F276" s="27" t="s">
        <v>61</v>
      </c>
      <c r="G276" s="32">
        <v>3940307</v>
      </c>
      <c r="H276" s="27" t="s">
        <v>422</v>
      </c>
      <c r="I276" s="5" t="s">
        <v>16</v>
      </c>
      <c r="J276" s="5" t="s">
        <v>17</v>
      </c>
      <c r="K276" s="5" t="s">
        <v>175</v>
      </c>
      <c r="L276" s="27" t="s">
        <v>19</v>
      </c>
      <c r="M276" s="43">
        <v>4</v>
      </c>
      <c r="N276" s="33">
        <v>1915680</v>
      </c>
      <c r="O276" s="33">
        <v>51000</v>
      </c>
      <c r="P276" s="33" t="s">
        <v>548</v>
      </c>
      <c r="Q276" s="33"/>
      <c r="R276" s="33">
        <f t="shared" si="4"/>
        <v>1966680</v>
      </c>
    </row>
    <row r="277" spans="1:18" ht="38.25" x14ac:dyDescent="0.25">
      <c r="A277" s="35">
        <v>272</v>
      </c>
      <c r="B277" s="27" t="s">
        <v>90</v>
      </c>
      <c r="C277" s="29" t="s">
        <v>416</v>
      </c>
      <c r="D277" s="27" t="s">
        <v>417</v>
      </c>
      <c r="E277" s="34">
        <v>62180444</v>
      </c>
      <c r="F277" s="27" t="s">
        <v>15</v>
      </c>
      <c r="G277" s="35">
        <v>6696436</v>
      </c>
      <c r="H277" s="29" t="s">
        <v>423</v>
      </c>
      <c r="I277" s="28" t="s">
        <v>16</v>
      </c>
      <c r="J277" s="28" t="s">
        <v>17</v>
      </c>
      <c r="K277" s="28" t="s">
        <v>175</v>
      </c>
      <c r="L277" s="38" t="s">
        <v>19</v>
      </c>
      <c r="M277" s="46">
        <v>36</v>
      </c>
      <c r="N277" s="33">
        <v>10074760</v>
      </c>
      <c r="O277" s="33">
        <v>346000</v>
      </c>
      <c r="P277" s="33" t="s">
        <v>548</v>
      </c>
      <c r="Q277" s="33"/>
      <c r="R277" s="33">
        <f t="shared" si="4"/>
        <v>10420760</v>
      </c>
    </row>
    <row r="278" spans="1:18" ht="25.5" x14ac:dyDescent="0.25">
      <c r="A278" s="35">
        <v>273</v>
      </c>
      <c r="B278" s="27" t="s">
        <v>90</v>
      </c>
      <c r="C278" s="27" t="s">
        <v>416</v>
      </c>
      <c r="D278" s="27" t="s">
        <v>417</v>
      </c>
      <c r="E278" s="31">
        <v>62180444</v>
      </c>
      <c r="F278" s="27" t="s">
        <v>61</v>
      </c>
      <c r="G278" s="32">
        <v>7318632</v>
      </c>
      <c r="H278" s="27" t="s">
        <v>422</v>
      </c>
      <c r="I278" s="5" t="s">
        <v>16</v>
      </c>
      <c r="J278" s="5" t="s">
        <v>17</v>
      </c>
      <c r="K278" s="5" t="s">
        <v>175</v>
      </c>
      <c r="L278" s="27" t="s">
        <v>19</v>
      </c>
      <c r="M278" s="43">
        <v>8</v>
      </c>
      <c r="N278" s="33">
        <v>3831380</v>
      </c>
      <c r="O278" s="33">
        <v>102000</v>
      </c>
      <c r="P278" s="33" t="s">
        <v>548</v>
      </c>
      <c r="Q278" s="33"/>
      <c r="R278" s="33">
        <f t="shared" si="4"/>
        <v>3933380</v>
      </c>
    </row>
    <row r="279" spans="1:18" ht="25.5" x14ac:dyDescent="0.25">
      <c r="A279" s="35">
        <v>274</v>
      </c>
      <c r="B279" s="27" t="s">
        <v>78</v>
      </c>
      <c r="C279" s="27" t="s">
        <v>424</v>
      </c>
      <c r="D279" s="27" t="s">
        <v>425</v>
      </c>
      <c r="E279" s="34" t="s">
        <v>426</v>
      </c>
      <c r="F279" s="27" t="s">
        <v>117</v>
      </c>
      <c r="G279" s="32">
        <v>1285107</v>
      </c>
      <c r="H279" s="27" t="s">
        <v>427</v>
      </c>
      <c r="I279" s="5" t="s">
        <v>16</v>
      </c>
      <c r="J279" s="5" t="s">
        <v>59</v>
      </c>
      <c r="K279" s="5" t="s">
        <v>72</v>
      </c>
      <c r="L279" s="27" t="s">
        <v>19</v>
      </c>
      <c r="M279" s="43">
        <v>10</v>
      </c>
      <c r="N279" s="33">
        <v>4619400</v>
      </c>
      <c r="O279" s="33">
        <v>178700</v>
      </c>
      <c r="P279" s="33" t="s">
        <v>548</v>
      </c>
      <c r="Q279" s="33">
        <f>63776.05</f>
        <v>63776.05</v>
      </c>
      <c r="R279" s="33">
        <f t="shared" si="4"/>
        <v>4861876.05</v>
      </c>
    </row>
    <row r="280" spans="1:18" ht="38.25" x14ac:dyDescent="0.25">
      <c r="A280" s="35">
        <v>275</v>
      </c>
      <c r="B280" s="27" t="s">
        <v>78</v>
      </c>
      <c r="C280" s="8" t="s">
        <v>424</v>
      </c>
      <c r="D280" s="27" t="s">
        <v>425</v>
      </c>
      <c r="E280" s="34" t="s">
        <v>426</v>
      </c>
      <c r="F280" s="27" t="s">
        <v>343</v>
      </c>
      <c r="G280" s="35">
        <v>3814684</v>
      </c>
      <c r="H280" s="8" t="s">
        <v>428</v>
      </c>
      <c r="I280" s="8" t="s">
        <v>16</v>
      </c>
      <c r="J280" s="8" t="s">
        <v>59</v>
      </c>
      <c r="K280" s="8" t="s">
        <v>72</v>
      </c>
      <c r="L280" s="38" t="s">
        <v>19</v>
      </c>
      <c r="M280" s="46" t="s">
        <v>611</v>
      </c>
      <c r="N280" s="33">
        <v>35300000</v>
      </c>
      <c r="O280" s="33">
        <v>252400</v>
      </c>
      <c r="P280" s="33" t="s">
        <v>548</v>
      </c>
      <c r="Q280" s="33">
        <f>1761832.35</f>
        <v>1761832.35</v>
      </c>
      <c r="R280" s="33">
        <f t="shared" si="4"/>
        <v>37314232.350000001</v>
      </c>
    </row>
    <row r="281" spans="1:18" ht="25.5" x14ac:dyDescent="0.25">
      <c r="A281" s="35">
        <v>276</v>
      </c>
      <c r="B281" s="27" t="s">
        <v>78</v>
      </c>
      <c r="C281" s="27" t="s">
        <v>424</v>
      </c>
      <c r="D281" s="27" t="s">
        <v>425</v>
      </c>
      <c r="E281" s="31" t="s">
        <v>426</v>
      </c>
      <c r="F281" s="27" t="s">
        <v>117</v>
      </c>
      <c r="G281" s="32">
        <v>4403263</v>
      </c>
      <c r="H281" s="27" t="s">
        <v>429</v>
      </c>
      <c r="I281" s="5" t="s">
        <v>16</v>
      </c>
      <c r="J281" s="5" t="s">
        <v>59</v>
      </c>
      <c r="K281" s="5" t="s">
        <v>51</v>
      </c>
      <c r="L281" s="27" t="s">
        <v>19</v>
      </c>
      <c r="M281" s="43">
        <v>21</v>
      </c>
      <c r="N281" s="33">
        <v>9700770</v>
      </c>
      <c r="O281" s="33">
        <v>375300</v>
      </c>
      <c r="P281" s="33" t="s">
        <v>548</v>
      </c>
      <c r="Q281" s="33">
        <f>76009.74</f>
        <v>76009.740000000005</v>
      </c>
      <c r="R281" s="33">
        <f t="shared" si="4"/>
        <v>10152079.74</v>
      </c>
    </row>
    <row r="282" spans="1:18" ht="25.5" x14ac:dyDescent="0.25">
      <c r="A282" s="35">
        <v>277</v>
      </c>
      <c r="B282" s="27" t="s">
        <v>78</v>
      </c>
      <c r="C282" s="27" t="s">
        <v>424</v>
      </c>
      <c r="D282" s="27" t="s">
        <v>425</v>
      </c>
      <c r="E282" s="34" t="s">
        <v>426</v>
      </c>
      <c r="F282" s="27" t="s">
        <v>15</v>
      </c>
      <c r="G282" s="32">
        <v>6119687</v>
      </c>
      <c r="H282" s="27" t="s">
        <v>430</v>
      </c>
      <c r="I282" s="5" t="s">
        <v>16</v>
      </c>
      <c r="J282" s="5" t="s">
        <v>59</v>
      </c>
      <c r="K282" s="5" t="s">
        <v>51</v>
      </c>
      <c r="L282" s="27" t="s">
        <v>19</v>
      </c>
      <c r="M282" s="43">
        <v>69</v>
      </c>
      <c r="N282" s="33">
        <v>24070000</v>
      </c>
      <c r="O282" s="33">
        <v>872900</v>
      </c>
      <c r="P282" s="33" t="s">
        <v>548</v>
      </c>
      <c r="Q282" s="33">
        <v>182929.03</v>
      </c>
      <c r="R282" s="33">
        <f t="shared" si="4"/>
        <v>25125829.030000001</v>
      </c>
    </row>
    <row r="283" spans="1:18" ht="38.25" x14ac:dyDescent="0.25">
      <c r="A283" s="35">
        <v>278</v>
      </c>
      <c r="B283" s="27" t="s">
        <v>78</v>
      </c>
      <c r="C283" s="27" t="s">
        <v>424</v>
      </c>
      <c r="D283" s="27" t="s">
        <v>425</v>
      </c>
      <c r="E283" s="31" t="s">
        <v>426</v>
      </c>
      <c r="F283" s="27" t="s">
        <v>343</v>
      </c>
      <c r="G283" s="32">
        <v>7585771</v>
      </c>
      <c r="H283" s="27" t="s">
        <v>431</v>
      </c>
      <c r="I283" s="5" t="s">
        <v>16</v>
      </c>
      <c r="J283" s="5" t="s">
        <v>59</v>
      </c>
      <c r="K283" s="5" t="s">
        <v>51</v>
      </c>
      <c r="L283" s="27" t="s">
        <v>19</v>
      </c>
      <c r="M283" s="43">
        <v>49</v>
      </c>
      <c r="N283" s="33">
        <v>28580000</v>
      </c>
      <c r="O283" s="33">
        <v>480000</v>
      </c>
      <c r="P283" s="33" t="s">
        <v>548</v>
      </c>
      <c r="Q283" s="33">
        <v>261372.52</v>
      </c>
      <c r="R283" s="33">
        <f t="shared" si="4"/>
        <v>29321372.52</v>
      </c>
    </row>
    <row r="284" spans="1:18" ht="38.25" x14ac:dyDescent="0.25">
      <c r="A284" s="35">
        <v>279</v>
      </c>
      <c r="B284" s="27" t="s">
        <v>78</v>
      </c>
      <c r="C284" s="8" t="s">
        <v>424</v>
      </c>
      <c r="D284" s="27" t="s">
        <v>425</v>
      </c>
      <c r="E284" s="34" t="s">
        <v>426</v>
      </c>
      <c r="F284" s="8" t="s">
        <v>343</v>
      </c>
      <c r="G284" s="35">
        <v>9985120</v>
      </c>
      <c r="H284" s="8" t="s">
        <v>432</v>
      </c>
      <c r="I284" s="8" t="s">
        <v>16</v>
      </c>
      <c r="J284" s="8" t="s">
        <v>59</v>
      </c>
      <c r="K284" s="8" t="s">
        <v>51</v>
      </c>
      <c r="L284" s="38" t="s">
        <v>19</v>
      </c>
      <c r="M284" s="46">
        <v>20</v>
      </c>
      <c r="N284" s="33">
        <v>12007640</v>
      </c>
      <c r="O284" s="33">
        <v>196300</v>
      </c>
      <c r="P284" s="33" t="s">
        <v>548</v>
      </c>
      <c r="Q284" s="33">
        <v>146859.18</v>
      </c>
      <c r="R284" s="33">
        <f t="shared" si="4"/>
        <v>12350799.18</v>
      </c>
    </row>
    <row r="285" spans="1:18" ht="38.25" x14ac:dyDescent="0.25">
      <c r="A285" s="35">
        <v>280</v>
      </c>
      <c r="B285" s="27" t="s">
        <v>90</v>
      </c>
      <c r="C285" s="28" t="s">
        <v>433</v>
      </c>
      <c r="D285" s="27" t="s">
        <v>434</v>
      </c>
      <c r="E285" s="31">
        <v>71225773</v>
      </c>
      <c r="F285" s="27" t="s">
        <v>121</v>
      </c>
      <c r="G285" s="32">
        <v>9076518</v>
      </c>
      <c r="H285" s="27" t="s">
        <v>433</v>
      </c>
      <c r="I285" s="5" t="s">
        <v>26</v>
      </c>
      <c r="J285" s="5" t="s">
        <v>17</v>
      </c>
      <c r="K285" s="5" t="s">
        <v>257</v>
      </c>
      <c r="L285" s="27" t="s">
        <v>28</v>
      </c>
      <c r="M285" s="45">
        <v>7.5</v>
      </c>
      <c r="N285" s="33">
        <v>3729300</v>
      </c>
      <c r="O285" s="33">
        <v>572000</v>
      </c>
      <c r="P285" s="33" t="s">
        <v>548</v>
      </c>
      <c r="Q285" s="33"/>
      <c r="R285" s="33">
        <f t="shared" si="4"/>
        <v>4301300</v>
      </c>
    </row>
    <row r="286" spans="1:18" ht="38.25" x14ac:dyDescent="0.25">
      <c r="A286" s="35">
        <v>281</v>
      </c>
      <c r="B286" s="27" t="s">
        <v>90</v>
      </c>
      <c r="C286" s="28" t="s">
        <v>435</v>
      </c>
      <c r="D286" s="27" t="s">
        <v>436</v>
      </c>
      <c r="E286" s="31">
        <v>71193430</v>
      </c>
      <c r="F286" s="27" t="s">
        <v>343</v>
      </c>
      <c r="G286" s="32">
        <v>1254323</v>
      </c>
      <c r="H286" s="27" t="s">
        <v>437</v>
      </c>
      <c r="I286" s="5" t="s">
        <v>16</v>
      </c>
      <c r="J286" s="5" t="s">
        <v>59</v>
      </c>
      <c r="K286" s="5" t="s">
        <v>51</v>
      </c>
      <c r="L286" s="27" t="s">
        <v>19</v>
      </c>
      <c r="M286" s="44">
        <v>108</v>
      </c>
      <c r="N286" s="33">
        <v>43200000</v>
      </c>
      <c r="O286" s="33">
        <v>326900</v>
      </c>
      <c r="P286" s="33" t="s">
        <v>548</v>
      </c>
      <c r="Q286" s="33"/>
      <c r="R286" s="33">
        <f t="shared" si="4"/>
        <v>43526900</v>
      </c>
    </row>
    <row r="287" spans="1:18" ht="38.25" x14ac:dyDescent="0.25">
      <c r="A287" s="35">
        <v>282</v>
      </c>
      <c r="B287" s="27" t="s">
        <v>90</v>
      </c>
      <c r="C287" s="28" t="s">
        <v>435</v>
      </c>
      <c r="D287" s="27" t="s">
        <v>436</v>
      </c>
      <c r="E287" s="31">
        <v>71193430</v>
      </c>
      <c r="F287" s="27" t="s">
        <v>61</v>
      </c>
      <c r="G287" s="32">
        <v>1936483</v>
      </c>
      <c r="H287" s="27" t="s">
        <v>61</v>
      </c>
      <c r="I287" s="5" t="s">
        <v>16</v>
      </c>
      <c r="J287" s="5" t="s">
        <v>59</v>
      </c>
      <c r="K287" s="5" t="s">
        <v>51</v>
      </c>
      <c r="L287" s="27" t="s">
        <v>19</v>
      </c>
      <c r="M287" s="44">
        <v>12</v>
      </c>
      <c r="N287" s="33">
        <v>5747070</v>
      </c>
      <c r="O287" s="33">
        <v>157300</v>
      </c>
      <c r="P287" s="33" t="s">
        <v>548</v>
      </c>
      <c r="Q287" s="33"/>
      <c r="R287" s="33">
        <f t="shared" si="4"/>
        <v>5904370</v>
      </c>
    </row>
    <row r="288" spans="1:18" ht="38.25" x14ac:dyDescent="0.25">
      <c r="A288" s="35">
        <v>283</v>
      </c>
      <c r="B288" s="27" t="s">
        <v>90</v>
      </c>
      <c r="C288" s="28" t="s">
        <v>435</v>
      </c>
      <c r="D288" s="27" t="s">
        <v>436</v>
      </c>
      <c r="E288" s="31">
        <v>71193430</v>
      </c>
      <c r="F288" s="27" t="s">
        <v>121</v>
      </c>
      <c r="G288" s="32">
        <v>2089483</v>
      </c>
      <c r="H288" s="5" t="s">
        <v>564</v>
      </c>
      <c r="I288" s="5" t="s">
        <v>63</v>
      </c>
      <c r="J288" s="5" t="s">
        <v>17</v>
      </c>
      <c r="K288" s="5" t="s">
        <v>347</v>
      </c>
      <c r="L288" s="27" t="s">
        <v>28</v>
      </c>
      <c r="M288" s="45">
        <v>14.36</v>
      </c>
      <c r="N288" s="33">
        <v>7177560</v>
      </c>
      <c r="O288" s="33">
        <v>809100</v>
      </c>
      <c r="P288" s="33" t="s">
        <v>548</v>
      </c>
      <c r="Q288" s="33"/>
      <c r="R288" s="33">
        <f t="shared" si="4"/>
        <v>7986660</v>
      </c>
    </row>
    <row r="289" spans="1:18" ht="38.25" x14ac:dyDescent="0.25">
      <c r="A289" s="35">
        <v>284</v>
      </c>
      <c r="B289" s="27" t="s">
        <v>90</v>
      </c>
      <c r="C289" s="28" t="s">
        <v>435</v>
      </c>
      <c r="D289" s="27" t="s">
        <v>436</v>
      </c>
      <c r="E289" s="31">
        <v>71193430</v>
      </c>
      <c r="F289" s="27" t="s">
        <v>121</v>
      </c>
      <c r="G289" s="32" t="s">
        <v>602</v>
      </c>
      <c r="H289" s="5" t="s">
        <v>564</v>
      </c>
      <c r="I289" s="5" t="s">
        <v>63</v>
      </c>
      <c r="J289" s="5" t="s">
        <v>17</v>
      </c>
      <c r="K289" s="5" t="s">
        <v>51</v>
      </c>
      <c r="L289" s="27" t="s">
        <v>28</v>
      </c>
      <c r="M289" s="45" t="s">
        <v>617</v>
      </c>
      <c r="N289" s="33" t="s">
        <v>548</v>
      </c>
      <c r="O289" s="33" t="s">
        <v>548</v>
      </c>
      <c r="P289" s="33">
        <v>249900</v>
      </c>
      <c r="Q289" s="33"/>
      <c r="R289" s="33">
        <f t="shared" si="4"/>
        <v>249900</v>
      </c>
    </row>
    <row r="290" spans="1:18" ht="38.25" x14ac:dyDescent="0.25">
      <c r="A290" s="35">
        <v>285</v>
      </c>
      <c r="B290" s="27" t="s">
        <v>90</v>
      </c>
      <c r="C290" s="27" t="s">
        <v>435</v>
      </c>
      <c r="D290" s="27" t="s">
        <v>436</v>
      </c>
      <c r="E290" s="31">
        <v>71193430</v>
      </c>
      <c r="F290" s="27" t="s">
        <v>117</v>
      </c>
      <c r="G290" s="32">
        <v>3815405</v>
      </c>
      <c r="H290" s="27" t="s">
        <v>438</v>
      </c>
      <c r="I290" s="5" t="s">
        <v>16</v>
      </c>
      <c r="J290" s="5" t="s">
        <v>59</v>
      </c>
      <c r="K290" s="5" t="s">
        <v>51</v>
      </c>
      <c r="L290" s="27" t="s">
        <v>19</v>
      </c>
      <c r="M290" s="43">
        <v>14</v>
      </c>
      <c r="N290" s="33">
        <v>6467170</v>
      </c>
      <c r="O290" s="33">
        <v>250200</v>
      </c>
      <c r="P290" s="33" t="s">
        <v>548</v>
      </c>
      <c r="Q290" s="33"/>
      <c r="R290" s="33">
        <f t="shared" si="4"/>
        <v>6717370</v>
      </c>
    </row>
    <row r="291" spans="1:18" ht="38.25" x14ac:dyDescent="0.25">
      <c r="A291" s="35">
        <v>286</v>
      </c>
      <c r="B291" s="27" t="s">
        <v>90</v>
      </c>
      <c r="C291" s="27" t="s">
        <v>435</v>
      </c>
      <c r="D291" s="27" t="s">
        <v>436</v>
      </c>
      <c r="E291" s="31">
        <v>71193430</v>
      </c>
      <c r="F291" s="27" t="s">
        <v>15</v>
      </c>
      <c r="G291" s="32">
        <v>4644158</v>
      </c>
      <c r="H291" s="27" t="s">
        <v>439</v>
      </c>
      <c r="I291" s="5" t="s">
        <v>16</v>
      </c>
      <c r="J291" s="5" t="s">
        <v>17</v>
      </c>
      <c r="K291" s="5" t="s">
        <v>51</v>
      </c>
      <c r="L291" s="27" t="s">
        <v>19</v>
      </c>
      <c r="M291" s="43">
        <v>54</v>
      </c>
      <c r="N291" s="33">
        <v>15112160</v>
      </c>
      <c r="O291" s="33">
        <v>378000</v>
      </c>
      <c r="P291" s="33" t="s">
        <v>548</v>
      </c>
      <c r="Q291" s="33"/>
      <c r="R291" s="33">
        <f t="shared" si="4"/>
        <v>15490160</v>
      </c>
    </row>
    <row r="292" spans="1:18" ht="38.25" x14ac:dyDescent="0.25">
      <c r="A292" s="35">
        <v>287</v>
      </c>
      <c r="B292" s="27" t="s">
        <v>90</v>
      </c>
      <c r="C292" s="27" t="s">
        <v>435</v>
      </c>
      <c r="D292" s="27" t="s">
        <v>436</v>
      </c>
      <c r="E292" s="31">
        <v>71193430</v>
      </c>
      <c r="F292" s="27" t="s">
        <v>89</v>
      </c>
      <c r="G292" s="32">
        <v>5115374</v>
      </c>
      <c r="H292" s="27" t="s">
        <v>440</v>
      </c>
      <c r="I292" s="5" t="s">
        <v>16</v>
      </c>
      <c r="J292" s="5" t="s">
        <v>17</v>
      </c>
      <c r="K292" s="5" t="s">
        <v>51</v>
      </c>
      <c r="L292" s="27" t="s">
        <v>19</v>
      </c>
      <c r="M292" s="43">
        <v>112</v>
      </c>
      <c r="N292" s="33">
        <v>25612920</v>
      </c>
      <c r="O292" s="33">
        <v>665200</v>
      </c>
      <c r="P292" s="33" t="s">
        <v>548</v>
      </c>
      <c r="Q292" s="33"/>
      <c r="R292" s="33">
        <f t="shared" si="4"/>
        <v>26278120</v>
      </c>
    </row>
    <row r="293" spans="1:18" ht="38.25" x14ac:dyDescent="0.25">
      <c r="A293" s="35">
        <v>288</v>
      </c>
      <c r="B293" s="27" t="s">
        <v>90</v>
      </c>
      <c r="C293" s="27" t="s">
        <v>435</v>
      </c>
      <c r="D293" s="27" t="s">
        <v>436</v>
      </c>
      <c r="E293" s="31">
        <v>71193430</v>
      </c>
      <c r="F293" s="27" t="s">
        <v>126</v>
      </c>
      <c r="G293" s="32">
        <v>5389049</v>
      </c>
      <c r="H293" s="27" t="s">
        <v>441</v>
      </c>
      <c r="I293" s="5" t="s">
        <v>35</v>
      </c>
      <c r="J293" s="5" t="s">
        <v>59</v>
      </c>
      <c r="K293" s="5" t="s">
        <v>51</v>
      </c>
      <c r="L293" s="27" t="s">
        <v>28</v>
      </c>
      <c r="M293" s="41">
        <v>4.5</v>
      </c>
      <c r="N293" s="33">
        <v>230290</v>
      </c>
      <c r="O293" s="33" t="s">
        <v>548</v>
      </c>
      <c r="P293" s="33" t="s">
        <v>548</v>
      </c>
      <c r="Q293" s="33"/>
      <c r="R293" s="33">
        <f t="shared" si="4"/>
        <v>230290</v>
      </c>
    </row>
    <row r="294" spans="1:18" ht="38.25" x14ac:dyDescent="0.25">
      <c r="A294" s="35">
        <v>289</v>
      </c>
      <c r="B294" s="27" t="s">
        <v>90</v>
      </c>
      <c r="C294" s="27" t="s">
        <v>435</v>
      </c>
      <c r="D294" s="27" t="s">
        <v>436</v>
      </c>
      <c r="E294" s="34">
        <v>71193430</v>
      </c>
      <c r="F294" s="27" t="s">
        <v>124</v>
      </c>
      <c r="G294" s="32">
        <v>5869488</v>
      </c>
      <c r="H294" s="5" t="s">
        <v>124</v>
      </c>
      <c r="I294" s="5" t="s">
        <v>26</v>
      </c>
      <c r="J294" s="5" t="s">
        <v>59</v>
      </c>
      <c r="K294" s="5" t="s">
        <v>51</v>
      </c>
      <c r="L294" s="27" t="s">
        <v>28</v>
      </c>
      <c r="M294" s="41">
        <v>4.5</v>
      </c>
      <c r="N294" s="33">
        <v>397160</v>
      </c>
      <c r="O294" s="33" t="s">
        <v>548</v>
      </c>
      <c r="P294" s="33" t="s">
        <v>548</v>
      </c>
      <c r="Q294" s="33"/>
      <c r="R294" s="33">
        <f t="shared" si="4"/>
        <v>397160</v>
      </c>
    </row>
    <row r="295" spans="1:18" ht="38.25" x14ac:dyDescent="0.25">
      <c r="A295" s="35">
        <v>290</v>
      </c>
      <c r="B295" s="27" t="s">
        <v>90</v>
      </c>
      <c r="C295" s="27" t="s">
        <v>435</v>
      </c>
      <c r="D295" s="27" t="s">
        <v>436</v>
      </c>
      <c r="E295" s="31">
        <v>71193430</v>
      </c>
      <c r="F295" s="27" t="s">
        <v>125</v>
      </c>
      <c r="G295" s="32">
        <v>6962438</v>
      </c>
      <c r="H295" s="27" t="s">
        <v>442</v>
      </c>
      <c r="I295" s="5" t="s">
        <v>35</v>
      </c>
      <c r="J295" s="5" t="s">
        <v>59</v>
      </c>
      <c r="K295" s="5" t="s">
        <v>51</v>
      </c>
      <c r="L295" s="27" t="s">
        <v>28</v>
      </c>
      <c r="M295" s="41">
        <v>6.4</v>
      </c>
      <c r="N295" s="33">
        <v>3255000</v>
      </c>
      <c r="O295" s="33">
        <v>288300</v>
      </c>
      <c r="P295" s="33" t="s">
        <v>548</v>
      </c>
      <c r="Q295" s="33"/>
      <c r="R295" s="33">
        <f t="shared" si="4"/>
        <v>3543300</v>
      </c>
    </row>
    <row r="296" spans="1:18" ht="38.25" x14ac:dyDescent="0.25">
      <c r="A296" s="35">
        <v>291</v>
      </c>
      <c r="B296" s="27" t="s">
        <v>90</v>
      </c>
      <c r="C296" s="27" t="s">
        <v>435</v>
      </c>
      <c r="D296" s="27" t="s">
        <v>436</v>
      </c>
      <c r="E296" s="31">
        <v>71193430</v>
      </c>
      <c r="F296" s="27" t="s">
        <v>61</v>
      </c>
      <c r="G296" s="32" t="s">
        <v>546</v>
      </c>
      <c r="H296" s="27" t="s">
        <v>447</v>
      </c>
      <c r="I296" s="5" t="s">
        <v>147</v>
      </c>
      <c r="J296" s="5" t="s">
        <v>29</v>
      </c>
      <c r="K296" s="5" t="s">
        <v>51</v>
      </c>
      <c r="L296" s="27" t="s">
        <v>28</v>
      </c>
      <c r="M296" s="45">
        <v>4.5</v>
      </c>
      <c r="N296" s="33" t="s">
        <v>548</v>
      </c>
      <c r="O296" s="33" t="s">
        <v>548</v>
      </c>
      <c r="P296" s="33">
        <v>3237200</v>
      </c>
      <c r="Q296" s="33"/>
      <c r="R296" s="33">
        <f t="shared" si="4"/>
        <v>3237200</v>
      </c>
    </row>
    <row r="297" spans="1:18" ht="38.25" x14ac:dyDescent="0.25">
      <c r="A297" s="35">
        <v>292</v>
      </c>
      <c r="B297" s="27" t="s">
        <v>90</v>
      </c>
      <c r="C297" s="27" t="s">
        <v>435</v>
      </c>
      <c r="D297" s="27" t="s">
        <v>436</v>
      </c>
      <c r="E297" s="31">
        <v>71193430</v>
      </c>
      <c r="F297" s="27" t="s">
        <v>15</v>
      </c>
      <c r="G297" s="32">
        <v>8827041</v>
      </c>
      <c r="H297" s="27" t="s">
        <v>443</v>
      </c>
      <c r="I297" s="5" t="s">
        <v>16</v>
      </c>
      <c r="J297" s="5" t="s">
        <v>17</v>
      </c>
      <c r="K297" s="5" t="s">
        <v>51</v>
      </c>
      <c r="L297" s="27" t="s">
        <v>19</v>
      </c>
      <c r="M297" s="43">
        <v>24</v>
      </c>
      <c r="N297" s="33">
        <v>6716510</v>
      </c>
      <c r="O297" s="33">
        <v>168000</v>
      </c>
      <c r="P297" s="33" t="s">
        <v>548</v>
      </c>
      <c r="Q297" s="33"/>
      <c r="R297" s="33">
        <f t="shared" si="4"/>
        <v>6884510</v>
      </c>
    </row>
    <row r="298" spans="1:18" ht="38.25" x14ac:dyDescent="0.25">
      <c r="A298" s="35">
        <v>293</v>
      </c>
      <c r="B298" s="27" t="s">
        <v>90</v>
      </c>
      <c r="C298" s="28" t="s">
        <v>435</v>
      </c>
      <c r="D298" s="27" t="s">
        <v>436</v>
      </c>
      <c r="E298" s="34">
        <v>71193430</v>
      </c>
      <c r="F298" s="27" t="s">
        <v>15</v>
      </c>
      <c r="G298" s="35">
        <v>9444030</v>
      </c>
      <c r="H298" s="28" t="s">
        <v>444</v>
      </c>
      <c r="I298" s="37" t="s">
        <v>16</v>
      </c>
      <c r="J298" s="28" t="s">
        <v>17</v>
      </c>
      <c r="K298" s="28" t="s">
        <v>51</v>
      </c>
      <c r="L298" s="38" t="s">
        <v>19</v>
      </c>
      <c r="M298" s="46">
        <v>37</v>
      </c>
      <c r="N298" s="33">
        <v>10354620</v>
      </c>
      <c r="O298" s="33">
        <v>147000</v>
      </c>
      <c r="P298" s="33" t="s">
        <v>548</v>
      </c>
      <c r="Q298" s="33"/>
      <c r="R298" s="33">
        <f t="shared" si="4"/>
        <v>10501620</v>
      </c>
    </row>
    <row r="299" spans="1:18" ht="38.25" x14ac:dyDescent="0.25">
      <c r="A299" s="35">
        <v>294</v>
      </c>
      <c r="B299" s="27" t="s">
        <v>90</v>
      </c>
      <c r="C299" s="27" t="s">
        <v>435</v>
      </c>
      <c r="D299" s="27" t="s">
        <v>436</v>
      </c>
      <c r="E299" s="31">
        <v>71193430</v>
      </c>
      <c r="F299" s="27" t="s">
        <v>89</v>
      </c>
      <c r="G299" s="32">
        <v>9606164</v>
      </c>
      <c r="H299" s="27" t="s">
        <v>445</v>
      </c>
      <c r="I299" s="5" t="s">
        <v>16</v>
      </c>
      <c r="J299" s="5" t="s">
        <v>17</v>
      </c>
      <c r="K299" s="5" t="s">
        <v>51</v>
      </c>
      <c r="L299" s="27" t="s">
        <v>19</v>
      </c>
      <c r="M299" s="43">
        <v>80</v>
      </c>
      <c r="N299" s="33">
        <v>16931660</v>
      </c>
      <c r="O299" s="33">
        <v>607800</v>
      </c>
      <c r="P299" s="33" t="s">
        <v>548</v>
      </c>
      <c r="Q299" s="33"/>
      <c r="R299" s="33">
        <f t="shared" si="4"/>
        <v>17539460</v>
      </c>
    </row>
    <row r="300" spans="1:18" ht="38.25" x14ac:dyDescent="0.25">
      <c r="A300" s="35">
        <v>295</v>
      </c>
      <c r="B300" s="27" t="s">
        <v>90</v>
      </c>
      <c r="C300" s="27" t="s">
        <v>435</v>
      </c>
      <c r="D300" s="27" t="s">
        <v>436</v>
      </c>
      <c r="E300" s="31">
        <v>71193430</v>
      </c>
      <c r="F300" s="27" t="s">
        <v>89</v>
      </c>
      <c r="G300" s="32">
        <v>9987041</v>
      </c>
      <c r="H300" s="27" t="s">
        <v>446</v>
      </c>
      <c r="I300" s="5" t="s">
        <v>16</v>
      </c>
      <c r="J300" s="5" t="s">
        <v>17</v>
      </c>
      <c r="K300" s="5" t="s">
        <v>51</v>
      </c>
      <c r="L300" s="27" t="s">
        <v>19</v>
      </c>
      <c r="M300" s="43">
        <v>83</v>
      </c>
      <c r="N300" s="33">
        <v>17566590</v>
      </c>
      <c r="O300" s="33">
        <v>638100</v>
      </c>
      <c r="P300" s="33" t="s">
        <v>548</v>
      </c>
      <c r="Q300" s="33"/>
      <c r="R300" s="33">
        <f t="shared" si="4"/>
        <v>18204690</v>
      </c>
    </row>
    <row r="301" spans="1:18" ht="25.5" x14ac:dyDescent="0.25">
      <c r="A301" s="35">
        <v>296</v>
      </c>
      <c r="B301" s="27" t="s">
        <v>78</v>
      </c>
      <c r="C301" s="27" t="s">
        <v>537</v>
      </c>
      <c r="D301" s="27" t="s">
        <v>549</v>
      </c>
      <c r="E301" s="31" t="s">
        <v>553</v>
      </c>
      <c r="F301" s="27" t="s">
        <v>15</v>
      </c>
      <c r="G301" s="32">
        <v>1256749</v>
      </c>
      <c r="H301" s="27" t="s">
        <v>466</v>
      </c>
      <c r="I301" s="5" t="s">
        <v>16</v>
      </c>
      <c r="J301" s="5" t="s">
        <v>17</v>
      </c>
      <c r="K301" s="5" t="s">
        <v>257</v>
      </c>
      <c r="L301" s="27" t="s">
        <v>19</v>
      </c>
      <c r="M301" s="43">
        <v>27</v>
      </c>
      <c r="N301" s="33">
        <v>7556070</v>
      </c>
      <c r="O301" s="33">
        <v>262700</v>
      </c>
      <c r="P301" s="33" t="s">
        <v>548</v>
      </c>
      <c r="Q301" s="33">
        <v>124595.8</v>
      </c>
      <c r="R301" s="33">
        <f t="shared" si="4"/>
        <v>7943365.7999999998</v>
      </c>
    </row>
    <row r="302" spans="1:18" ht="25.5" x14ac:dyDescent="0.25">
      <c r="A302" s="35">
        <v>297</v>
      </c>
      <c r="B302" s="27" t="s">
        <v>78</v>
      </c>
      <c r="C302" s="27" t="s">
        <v>537</v>
      </c>
      <c r="D302" s="27" t="s">
        <v>549</v>
      </c>
      <c r="E302" s="31" t="s">
        <v>553</v>
      </c>
      <c r="F302" s="27" t="s">
        <v>89</v>
      </c>
      <c r="G302" s="32">
        <v>1641635</v>
      </c>
      <c r="H302" s="27" t="s">
        <v>466</v>
      </c>
      <c r="I302" s="5" t="s">
        <v>16</v>
      </c>
      <c r="J302" s="5" t="s">
        <v>17</v>
      </c>
      <c r="K302" s="5" t="s">
        <v>257</v>
      </c>
      <c r="L302" s="27" t="s">
        <v>19</v>
      </c>
      <c r="M302" s="43">
        <v>115</v>
      </c>
      <c r="N302" s="33">
        <v>26298980</v>
      </c>
      <c r="O302" s="33">
        <v>949700</v>
      </c>
      <c r="P302" s="33" t="s">
        <v>548</v>
      </c>
      <c r="Q302" s="33">
        <v>480665.62</v>
      </c>
      <c r="R302" s="33">
        <f t="shared" si="4"/>
        <v>27729345.620000001</v>
      </c>
    </row>
    <row r="303" spans="1:18" ht="38.25" x14ac:dyDescent="0.25">
      <c r="A303" s="35">
        <v>298</v>
      </c>
      <c r="B303" s="27" t="s">
        <v>78</v>
      </c>
      <c r="C303" s="27" t="s">
        <v>537</v>
      </c>
      <c r="D303" s="27" t="s">
        <v>549</v>
      </c>
      <c r="E303" s="31" t="s">
        <v>553</v>
      </c>
      <c r="F303" s="27" t="s">
        <v>117</v>
      </c>
      <c r="G303" s="32">
        <v>2168791</v>
      </c>
      <c r="H303" s="27" t="s">
        <v>459</v>
      </c>
      <c r="I303" s="5" t="s">
        <v>16</v>
      </c>
      <c r="J303" s="5" t="s">
        <v>59</v>
      </c>
      <c r="K303" s="5" t="s">
        <v>460</v>
      </c>
      <c r="L303" s="27" t="s">
        <v>19</v>
      </c>
      <c r="M303" s="43">
        <v>40</v>
      </c>
      <c r="N303" s="33">
        <v>17505000</v>
      </c>
      <c r="O303" s="33">
        <v>656000</v>
      </c>
      <c r="P303" s="33" t="s">
        <v>548</v>
      </c>
      <c r="Q303" s="33">
        <v>28767.59</v>
      </c>
      <c r="R303" s="33">
        <f t="shared" si="4"/>
        <v>18189767.59</v>
      </c>
    </row>
    <row r="304" spans="1:18" ht="38.25" x14ac:dyDescent="0.25">
      <c r="A304" s="35">
        <v>299</v>
      </c>
      <c r="B304" s="27" t="s">
        <v>78</v>
      </c>
      <c r="C304" s="27" t="s">
        <v>537</v>
      </c>
      <c r="D304" s="27" t="s">
        <v>549</v>
      </c>
      <c r="E304" s="31" t="s">
        <v>553</v>
      </c>
      <c r="F304" s="27" t="s">
        <v>343</v>
      </c>
      <c r="G304" s="32">
        <v>5913460</v>
      </c>
      <c r="H304" s="27" t="s">
        <v>461</v>
      </c>
      <c r="I304" s="5" t="s">
        <v>16</v>
      </c>
      <c r="J304" s="5" t="s">
        <v>59</v>
      </c>
      <c r="K304" s="5" t="s">
        <v>257</v>
      </c>
      <c r="L304" s="27" t="s">
        <v>19</v>
      </c>
      <c r="M304" s="43" t="s">
        <v>615</v>
      </c>
      <c r="N304" s="33">
        <v>10956980</v>
      </c>
      <c r="O304" s="33">
        <v>186400</v>
      </c>
      <c r="P304" s="33" t="s">
        <v>548</v>
      </c>
      <c r="Q304" s="33">
        <v>30044.16</v>
      </c>
      <c r="R304" s="33">
        <f t="shared" si="4"/>
        <v>11173424.16</v>
      </c>
    </row>
    <row r="305" spans="1:18" ht="38.25" x14ac:dyDescent="0.25">
      <c r="A305" s="35">
        <v>300</v>
      </c>
      <c r="B305" s="27" t="s">
        <v>78</v>
      </c>
      <c r="C305" s="27" t="s">
        <v>537</v>
      </c>
      <c r="D305" s="27" t="s">
        <v>549</v>
      </c>
      <c r="E305" s="31">
        <v>70850909</v>
      </c>
      <c r="F305" s="27" t="s">
        <v>89</v>
      </c>
      <c r="G305" s="32">
        <v>6523437</v>
      </c>
      <c r="H305" s="27" t="s">
        <v>169</v>
      </c>
      <c r="I305" s="5" t="s">
        <v>16</v>
      </c>
      <c r="J305" s="5" t="s">
        <v>17</v>
      </c>
      <c r="K305" s="5" t="s">
        <v>170</v>
      </c>
      <c r="L305" s="27" t="s">
        <v>19</v>
      </c>
      <c r="M305" s="43">
        <v>40</v>
      </c>
      <c r="N305" s="33">
        <v>8465820</v>
      </c>
      <c r="O305" s="33">
        <v>561500</v>
      </c>
      <c r="P305" s="33" t="s">
        <v>548</v>
      </c>
      <c r="Q305" s="33">
        <v>33388.83</v>
      </c>
      <c r="R305" s="33">
        <f t="shared" si="4"/>
        <v>9060708.8300000001</v>
      </c>
    </row>
    <row r="306" spans="1:18" ht="25.5" x14ac:dyDescent="0.25">
      <c r="A306" s="35">
        <v>301</v>
      </c>
      <c r="B306" s="27" t="s">
        <v>90</v>
      </c>
      <c r="C306" s="8" t="s">
        <v>448</v>
      </c>
      <c r="D306" s="27" t="s">
        <v>449</v>
      </c>
      <c r="E306" s="34">
        <v>75079771</v>
      </c>
      <c r="F306" s="27" t="s">
        <v>89</v>
      </c>
      <c r="G306" s="35">
        <v>5512254</v>
      </c>
      <c r="H306" s="8" t="s">
        <v>450</v>
      </c>
      <c r="I306" s="8" t="s">
        <v>16</v>
      </c>
      <c r="J306" s="8" t="s">
        <v>17</v>
      </c>
      <c r="K306" s="8" t="s">
        <v>51</v>
      </c>
      <c r="L306" s="38" t="s">
        <v>19</v>
      </c>
      <c r="M306" s="46">
        <v>31</v>
      </c>
      <c r="N306" s="33">
        <v>6561010</v>
      </c>
      <c r="O306" s="33">
        <v>435100</v>
      </c>
      <c r="P306" s="33" t="s">
        <v>548</v>
      </c>
      <c r="Q306" s="33"/>
      <c r="R306" s="33">
        <f t="shared" si="4"/>
        <v>6996110</v>
      </c>
    </row>
    <row r="307" spans="1:18" ht="38.25" x14ac:dyDescent="0.25">
      <c r="A307" s="35">
        <v>302</v>
      </c>
      <c r="B307" s="27" t="s">
        <v>78</v>
      </c>
      <c r="C307" s="27" t="s">
        <v>451</v>
      </c>
      <c r="D307" s="27" t="s">
        <v>452</v>
      </c>
      <c r="E307" s="34">
        <v>70850917</v>
      </c>
      <c r="F307" s="27" t="s">
        <v>125</v>
      </c>
      <c r="G307" s="32">
        <v>5055183</v>
      </c>
      <c r="H307" s="27" t="s">
        <v>453</v>
      </c>
      <c r="I307" s="5" t="s">
        <v>35</v>
      </c>
      <c r="J307" s="5" t="s">
        <v>59</v>
      </c>
      <c r="K307" s="5" t="s">
        <v>18</v>
      </c>
      <c r="L307" s="27" t="s">
        <v>28</v>
      </c>
      <c r="M307" s="41">
        <v>4.2</v>
      </c>
      <c r="N307" s="33">
        <v>2593250</v>
      </c>
      <c r="O307" s="33">
        <v>263000</v>
      </c>
      <c r="P307" s="33" t="s">
        <v>548</v>
      </c>
      <c r="Q307" s="33">
        <v>21114.79</v>
      </c>
      <c r="R307" s="33">
        <f t="shared" si="4"/>
        <v>2877364.79</v>
      </c>
    </row>
    <row r="308" spans="1:18" ht="38.25" x14ac:dyDescent="0.25">
      <c r="A308" s="35">
        <v>303</v>
      </c>
      <c r="B308" s="27" t="s">
        <v>78</v>
      </c>
      <c r="C308" s="28" t="s">
        <v>451</v>
      </c>
      <c r="D308" s="27" t="s">
        <v>452</v>
      </c>
      <c r="E308" s="34">
        <v>70850917</v>
      </c>
      <c r="F308" s="27" t="s">
        <v>343</v>
      </c>
      <c r="G308" s="32">
        <v>5277371</v>
      </c>
      <c r="H308" s="27" t="s">
        <v>565</v>
      </c>
      <c r="I308" s="5" t="s">
        <v>16</v>
      </c>
      <c r="J308" s="5" t="s">
        <v>59</v>
      </c>
      <c r="K308" s="5" t="s">
        <v>18</v>
      </c>
      <c r="L308" s="27" t="s">
        <v>19</v>
      </c>
      <c r="M308" s="44">
        <v>18</v>
      </c>
      <c r="N308" s="33">
        <v>10806880</v>
      </c>
      <c r="O308" s="33">
        <v>176700</v>
      </c>
      <c r="P308" s="33" t="s">
        <v>548</v>
      </c>
      <c r="Q308" s="33">
        <v>244298.27</v>
      </c>
      <c r="R308" s="33">
        <f t="shared" si="4"/>
        <v>11227878.27</v>
      </c>
    </row>
    <row r="309" spans="1:18" ht="38.25" x14ac:dyDescent="0.25">
      <c r="A309" s="35">
        <v>304</v>
      </c>
      <c r="B309" s="27" t="s">
        <v>78</v>
      </c>
      <c r="C309" s="28" t="s">
        <v>451</v>
      </c>
      <c r="D309" s="27" t="s">
        <v>452</v>
      </c>
      <c r="E309" s="34">
        <v>70850917</v>
      </c>
      <c r="F309" s="27" t="s">
        <v>343</v>
      </c>
      <c r="G309" s="32">
        <v>6482378</v>
      </c>
      <c r="H309" s="27" t="s">
        <v>454</v>
      </c>
      <c r="I309" s="5" t="s">
        <v>16</v>
      </c>
      <c r="J309" s="5" t="s">
        <v>59</v>
      </c>
      <c r="K309" s="5" t="s">
        <v>156</v>
      </c>
      <c r="L309" s="27" t="s">
        <v>19</v>
      </c>
      <c r="M309" s="44">
        <v>39</v>
      </c>
      <c r="N309" s="33">
        <v>14584000</v>
      </c>
      <c r="O309" s="33" t="s">
        <v>548</v>
      </c>
      <c r="P309" s="33" t="s">
        <v>548</v>
      </c>
      <c r="Q309" s="33">
        <v>16476</v>
      </c>
      <c r="R309" s="33">
        <f t="shared" si="4"/>
        <v>14600476</v>
      </c>
    </row>
    <row r="310" spans="1:18" ht="38.25" x14ac:dyDescent="0.25">
      <c r="A310" s="35">
        <v>305</v>
      </c>
      <c r="B310" s="27" t="s">
        <v>78</v>
      </c>
      <c r="C310" s="28" t="s">
        <v>451</v>
      </c>
      <c r="D310" s="27" t="s">
        <v>452</v>
      </c>
      <c r="E310" s="34">
        <v>70850917</v>
      </c>
      <c r="F310" s="27" t="s">
        <v>159</v>
      </c>
      <c r="G310" s="32">
        <v>7984513</v>
      </c>
      <c r="H310" s="27" t="s">
        <v>566</v>
      </c>
      <c r="I310" s="5" t="s">
        <v>16</v>
      </c>
      <c r="J310" s="5" t="s">
        <v>59</v>
      </c>
      <c r="K310" s="5" t="s">
        <v>18</v>
      </c>
      <c r="L310" s="27" t="s">
        <v>19</v>
      </c>
      <c r="M310" s="44">
        <v>11</v>
      </c>
      <c r="N310" s="33">
        <v>5250090</v>
      </c>
      <c r="O310" s="33">
        <v>188600</v>
      </c>
      <c r="P310" s="33" t="s">
        <v>548</v>
      </c>
      <c r="Q310" s="33">
        <v>200837.7</v>
      </c>
      <c r="R310" s="33">
        <f t="shared" si="4"/>
        <v>5639527.7000000002</v>
      </c>
    </row>
    <row r="311" spans="1:18" ht="38.25" x14ac:dyDescent="0.25">
      <c r="A311" s="35">
        <v>306</v>
      </c>
      <c r="B311" s="27" t="s">
        <v>78</v>
      </c>
      <c r="C311" s="28" t="s">
        <v>451</v>
      </c>
      <c r="D311" s="27" t="s">
        <v>452</v>
      </c>
      <c r="E311" s="34">
        <v>70850917</v>
      </c>
      <c r="F311" s="27" t="s">
        <v>117</v>
      </c>
      <c r="G311" s="32">
        <v>9988033</v>
      </c>
      <c r="H311" s="27" t="s">
        <v>455</v>
      </c>
      <c r="I311" s="5" t="s">
        <v>16</v>
      </c>
      <c r="J311" s="5" t="s">
        <v>59</v>
      </c>
      <c r="K311" s="5" t="s">
        <v>18</v>
      </c>
      <c r="L311" s="27" t="s">
        <v>19</v>
      </c>
      <c r="M311" s="44">
        <v>4</v>
      </c>
      <c r="N311" s="33">
        <v>1548000</v>
      </c>
      <c r="O311" s="33">
        <v>70000</v>
      </c>
      <c r="P311" s="33" t="s">
        <v>548</v>
      </c>
      <c r="Q311" s="33">
        <v>17673.189999999999</v>
      </c>
      <c r="R311" s="33">
        <f t="shared" si="4"/>
        <v>1635673.19</v>
      </c>
    </row>
    <row r="312" spans="1:18" ht="38.25" x14ac:dyDescent="0.25">
      <c r="A312" s="35">
        <v>307</v>
      </c>
      <c r="B312" s="27" t="s">
        <v>78</v>
      </c>
      <c r="C312" s="28" t="s">
        <v>456</v>
      </c>
      <c r="D312" s="27" t="s">
        <v>457</v>
      </c>
      <c r="E312" s="34" t="s">
        <v>458</v>
      </c>
      <c r="F312" s="27" t="s">
        <v>15</v>
      </c>
      <c r="G312" s="32">
        <v>4108171</v>
      </c>
      <c r="H312" s="27" t="s">
        <v>462</v>
      </c>
      <c r="I312" s="5" t="s">
        <v>16</v>
      </c>
      <c r="J312" s="5" t="s">
        <v>59</v>
      </c>
      <c r="K312" s="5" t="s">
        <v>112</v>
      </c>
      <c r="L312" s="27" t="s">
        <v>19</v>
      </c>
      <c r="M312" s="44">
        <v>5</v>
      </c>
      <c r="N312" s="33">
        <v>2000420</v>
      </c>
      <c r="O312" s="33">
        <v>63200</v>
      </c>
      <c r="P312" s="33" t="s">
        <v>548</v>
      </c>
      <c r="Q312" s="33">
        <v>38343.71</v>
      </c>
      <c r="R312" s="33">
        <f t="shared" si="4"/>
        <v>2101963.71</v>
      </c>
    </row>
    <row r="313" spans="1:18" ht="38.25" x14ac:dyDescent="0.25">
      <c r="A313" s="35">
        <v>308</v>
      </c>
      <c r="B313" s="27" t="s">
        <v>78</v>
      </c>
      <c r="C313" s="28" t="s">
        <v>456</v>
      </c>
      <c r="D313" s="27" t="s">
        <v>457</v>
      </c>
      <c r="E313" s="34" t="s">
        <v>458</v>
      </c>
      <c r="F313" s="27" t="s">
        <v>89</v>
      </c>
      <c r="G313" s="32">
        <v>4873208</v>
      </c>
      <c r="H313" s="27" t="s">
        <v>463</v>
      </c>
      <c r="I313" s="5" t="s">
        <v>16</v>
      </c>
      <c r="J313" s="5" t="s">
        <v>17</v>
      </c>
      <c r="K313" s="5" t="s">
        <v>112</v>
      </c>
      <c r="L313" s="27" t="s">
        <v>19</v>
      </c>
      <c r="M313" s="44">
        <v>158</v>
      </c>
      <c r="N313" s="33">
        <v>20000000</v>
      </c>
      <c r="O313" s="33">
        <v>1020000</v>
      </c>
      <c r="P313" s="33" t="s">
        <v>548</v>
      </c>
      <c r="Q313" s="33">
        <v>67530.100000000006</v>
      </c>
      <c r="R313" s="33">
        <f t="shared" si="4"/>
        <v>21087530.100000001</v>
      </c>
    </row>
    <row r="314" spans="1:18" ht="38.25" x14ac:dyDescent="0.25">
      <c r="A314" s="35">
        <v>309</v>
      </c>
      <c r="B314" s="27" t="s">
        <v>78</v>
      </c>
      <c r="C314" s="28" t="s">
        <v>456</v>
      </c>
      <c r="D314" s="27" t="s">
        <v>457</v>
      </c>
      <c r="E314" s="34" t="s">
        <v>458</v>
      </c>
      <c r="F314" s="27" t="s">
        <v>343</v>
      </c>
      <c r="G314" s="32">
        <v>5136643</v>
      </c>
      <c r="H314" s="27" t="s">
        <v>464</v>
      </c>
      <c r="I314" s="5" t="s">
        <v>16</v>
      </c>
      <c r="J314" s="5" t="s">
        <v>59</v>
      </c>
      <c r="K314" s="5" t="s">
        <v>112</v>
      </c>
      <c r="L314" s="27" t="s">
        <v>19</v>
      </c>
      <c r="M314" s="44">
        <v>49</v>
      </c>
      <c r="N314" s="33">
        <v>21600000</v>
      </c>
      <c r="O314" s="33">
        <v>481000</v>
      </c>
      <c r="P314" s="33" t="s">
        <v>548</v>
      </c>
      <c r="Q314" s="33">
        <v>192593.06</v>
      </c>
      <c r="R314" s="33">
        <f t="shared" si="4"/>
        <v>22273593.059999999</v>
      </c>
    </row>
    <row r="315" spans="1:18" ht="38.25" x14ac:dyDescent="0.25">
      <c r="A315" s="35">
        <v>310</v>
      </c>
      <c r="B315" s="27" t="s">
        <v>78</v>
      </c>
      <c r="C315" s="27" t="s">
        <v>456</v>
      </c>
      <c r="D315" s="27" t="s">
        <v>457</v>
      </c>
      <c r="E315" s="31" t="s">
        <v>458</v>
      </c>
      <c r="F315" s="27" t="s">
        <v>89</v>
      </c>
      <c r="G315" s="32">
        <v>5582729</v>
      </c>
      <c r="H315" s="27" t="s">
        <v>465</v>
      </c>
      <c r="I315" s="5" t="s">
        <v>16</v>
      </c>
      <c r="J315" s="5" t="s">
        <v>17</v>
      </c>
      <c r="K315" s="5" t="s">
        <v>112</v>
      </c>
      <c r="L315" s="27" t="s">
        <v>19</v>
      </c>
      <c r="M315" s="43">
        <v>38</v>
      </c>
      <c r="N315" s="33">
        <v>8042530</v>
      </c>
      <c r="O315" s="33">
        <v>533400</v>
      </c>
      <c r="P315" s="33" t="s">
        <v>548</v>
      </c>
      <c r="Q315" s="33">
        <v>260552.8</v>
      </c>
      <c r="R315" s="33">
        <f t="shared" si="4"/>
        <v>8836482.8000000007</v>
      </c>
    </row>
    <row r="316" spans="1:18" ht="38.25" x14ac:dyDescent="0.25">
      <c r="A316" s="35">
        <v>311</v>
      </c>
      <c r="B316" s="27" t="s">
        <v>78</v>
      </c>
      <c r="C316" s="27" t="s">
        <v>456</v>
      </c>
      <c r="D316" s="27" t="s">
        <v>457</v>
      </c>
      <c r="E316" s="31" t="s">
        <v>458</v>
      </c>
      <c r="F316" s="27" t="s">
        <v>117</v>
      </c>
      <c r="G316" s="32">
        <v>6057420</v>
      </c>
      <c r="H316" s="27" t="s">
        <v>467</v>
      </c>
      <c r="I316" s="5" t="s">
        <v>16</v>
      </c>
      <c r="J316" s="5" t="s">
        <v>59</v>
      </c>
      <c r="K316" s="5" t="s">
        <v>112</v>
      </c>
      <c r="L316" s="27" t="s">
        <v>19</v>
      </c>
      <c r="M316" s="43">
        <v>32</v>
      </c>
      <c r="N316" s="33">
        <v>14782130</v>
      </c>
      <c r="O316" s="33">
        <v>572100</v>
      </c>
      <c r="P316" s="33" t="s">
        <v>548</v>
      </c>
      <c r="Q316" s="33">
        <v>109186.71</v>
      </c>
      <c r="R316" s="33">
        <f t="shared" si="4"/>
        <v>15463416.710000001</v>
      </c>
    </row>
    <row r="317" spans="1:18" ht="38.25" x14ac:dyDescent="0.25">
      <c r="A317" s="35">
        <v>312</v>
      </c>
      <c r="B317" s="27" t="s">
        <v>78</v>
      </c>
      <c r="C317" s="27" t="s">
        <v>456</v>
      </c>
      <c r="D317" s="27" t="s">
        <v>457</v>
      </c>
      <c r="E317" s="31" t="s">
        <v>458</v>
      </c>
      <c r="F317" s="27" t="s">
        <v>15</v>
      </c>
      <c r="G317" s="32">
        <v>6289201</v>
      </c>
      <c r="H317" s="27" t="s">
        <v>463</v>
      </c>
      <c r="I317" s="5" t="s">
        <v>16</v>
      </c>
      <c r="J317" s="5" t="s">
        <v>17</v>
      </c>
      <c r="K317" s="5" t="s">
        <v>112</v>
      </c>
      <c r="L317" s="27" t="s">
        <v>19</v>
      </c>
      <c r="M317" s="43">
        <v>50</v>
      </c>
      <c r="N317" s="33">
        <v>8700000</v>
      </c>
      <c r="O317" s="33">
        <v>450000</v>
      </c>
      <c r="P317" s="33" t="s">
        <v>548</v>
      </c>
      <c r="Q317" s="33">
        <v>108123.85</v>
      </c>
      <c r="R317" s="33">
        <f t="shared" si="4"/>
        <v>9258123.8499999996</v>
      </c>
    </row>
    <row r="318" spans="1:18" ht="38.25" x14ac:dyDescent="0.25">
      <c r="A318" s="35">
        <v>313</v>
      </c>
      <c r="B318" s="27" t="s">
        <v>78</v>
      </c>
      <c r="C318" s="27" t="s">
        <v>456</v>
      </c>
      <c r="D318" s="27" t="s">
        <v>457</v>
      </c>
      <c r="E318" s="31" t="s">
        <v>458</v>
      </c>
      <c r="F318" s="27" t="s">
        <v>117</v>
      </c>
      <c r="G318" s="32">
        <v>6798398</v>
      </c>
      <c r="H318" s="27" t="s">
        <v>468</v>
      </c>
      <c r="I318" s="5" t="s">
        <v>16</v>
      </c>
      <c r="J318" s="5" t="s">
        <v>59</v>
      </c>
      <c r="K318" s="5" t="s">
        <v>112</v>
      </c>
      <c r="L318" s="27" t="s">
        <v>19</v>
      </c>
      <c r="M318" s="43">
        <v>44</v>
      </c>
      <c r="N318" s="33">
        <v>14700000</v>
      </c>
      <c r="O318" s="33">
        <v>660000</v>
      </c>
      <c r="P318" s="33" t="s">
        <v>548</v>
      </c>
      <c r="Q318" s="33">
        <v>70870.75</v>
      </c>
      <c r="R318" s="33">
        <f t="shared" si="4"/>
        <v>15430870.75</v>
      </c>
    </row>
    <row r="319" spans="1:18" ht="38.25" x14ac:dyDescent="0.25">
      <c r="A319" s="35">
        <v>314</v>
      </c>
      <c r="B319" s="27" t="s">
        <v>78</v>
      </c>
      <c r="C319" s="27" t="s">
        <v>456</v>
      </c>
      <c r="D319" s="27" t="s">
        <v>457</v>
      </c>
      <c r="E319" s="31" t="s">
        <v>458</v>
      </c>
      <c r="F319" s="27" t="s">
        <v>343</v>
      </c>
      <c r="G319" s="32">
        <v>7057786</v>
      </c>
      <c r="H319" s="27" t="s">
        <v>469</v>
      </c>
      <c r="I319" s="5" t="s">
        <v>16</v>
      </c>
      <c r="J319" s="5" t="s">
        <v>59</v>
      </c>
      <c r="K319" s="5" t="s">
        <v>112</v>
      </c>
      <c r="L319" s="27" t="s">
        <v>19</v>
      </c>
      <c r="M319" s="43" t="s">
        <v>612</v>
      </c>
      <c r="N319" s="33">
        <v>26600000</v>
      </c>
      <c r="O319" s="33">
        <v>190700</v>
      </c>
      <c r="P319" s="33" t="s">
        <v>548</v>
      </c>
      <c r="Q319" s="33">
        <v>169360.83</v>
      </c>
      <c r="R319" s="33">
        <f t="shared" si="4"/>
        <v>26960060.829999998</v>
      </c>
    </row>
    <row r="320" spans="1:18" ht="38.25" x14ac:dyDescent="0.25">
      <c r="A320" s="35">
        <v>315</v>
      </c>
      <c r="B320" s="27" t="s">
        <v>78</v>
      </c>
      <c r="C320" s="27" t="s">
        <v>456</v>
      </c>
      <c r="D320" s="27" t="s">
        <v>457</v>
      </c>
      <c r="E320" s="31" t="s">
        <v>458</v>
      </c>
      <c r="F320" s="27" t="s">
        <v>343</v>
      </c>
      <c r="G320" s="32">
        <v>7157277</v>
      </c>
      <c r="H320" s="27" t="s">
        <v>470</v>
      </c>
      <c r="I320" s="5" t="s">
        <v>16</v>
      </c>
      <c r="J320" s="5" t="s">
        <v>59</v>
      </c>
      <c r="K320" s="5" t="s">
        <v>112</v>
      </c>
      <c r="L320" s="27" t="s">
        <v>19</v>
      </c>
      <c r="M320" s="43">
        <v>49</v>
      </c>
      <c r="N320" s="33">
        <v>22800000</v>
      </c>
      <c r="O320" s="33">
        <v>400000</v>
      </c>
      <c r="P320" s="33" t="s">
        <v>548</v>
      </c>
      <c r="Q320" s="33">
        <v>206471.47</v>
      </c>
      <c r="R320" s="33">
        <f t="shared" si="4"/>
        <v>23406471.469999999</v>
      </c>
    </row>
    <row r="321" spans="1:18" ht="38.25" x14ac:dyDescent="0.25">
      <c r="A321" s="35">
        <v>316</v>
      </c>
      <c r="B321" s="27" t="s">
        <v>78</v>
      </c>
      <c r="C321" s="27" t="s">
        <v>456</v>
      </c>
      <c r="D321" s="27" t="s">
        <v>457</v>
      </c>
      <c r="E321" s="31" t="s">
        <v>458</v>
      </c>
      <c r="F321" s="27" t="s">
        <v>15</v>
      </c>
      <c r="G321" s="32">
        <v>8134514</v>
      </c>
      <c r="H321" s="27" t="s">
        <v>471</v>
      </c>
      <c r="I321" s="5" t="s">
        <v>16</v>
      </c>
      <c r="J321" s="5" t="s">
        <v>17</v>
      </c>
      <c r="K321" s="5" t="s">
        <v>112</v>
      </c>
      <c r="L321" s="27" t="s">
        <v>19</v>
      </c>
      <c r="M321" s="43">
        <v>32</v>
      </c>
      <c r="N321" s="33">
        <v>8955350</v>
      </c>
      <c r="O321" s="33">
        <v>311400</v>
      </c>
      <c r="P321" s="33" t="s">
        <v>548</v>
      </c>
      <c r="Q321" s="33">
        <v>102161.03</v>
      </c>
      <c r="R321" s="33">
        <f t="shared" si="4"/>
        <v>9368911.0299999993</v>
      </c>
    </row>
    <row r="322" spans="1:18" ht="38.25" x14ac:dyDescent="0.25">
      <c r="A322" s="35">
        <v>317</v>
      </c>
      <c r="B322" s="27" t="s">
        <v>78</v>
      </c>
      <c r="C322" s="27" t="s">
        <v>456</v>
      </c>
      <c r="D322" s="27" t="s">
        <v>457</v>
      </c>
      <c r="E322" s="31" t="s">
        <v>458</v>
      </c>
      <c r="F322" s="27" t="s">
        <v>89</v>
      </c>
      <c r="G322" s="32">
        <v>8332631</v>
      </c>
      <c r="H322" s="27" t="s">
        <v>471</v>
      </c>
      <c r="I322" s="5" t="s">
        <v>16</v>
      </c>
      <c r="J322" s="5" t="s">
        <v>17</v>
      </c>
      <c r="K322" s="5" t="s">
        <v>112</v>
      </c>
      <c r="L322" s="27" t="s">
        <v>19</v>
      </c>
      <c r="M322" s="43">
        <v>112</v>
      </c>
      <c r="N322" s="33">
        <v>19350000</v>
      </c>
      <c r="O322" s="33">
        <v>770000</v>
      </c>
      <c r="P322" s="33" t="s">
        <v>548</v>
      </c>
      <c r="Q322" s="33">
        <v>1219299.8700000001</v>
      </c>
      <c r="R322" s="33">
        <f t="shared" si="4"/>
        <v>21339299.870000001</v>
      </c>
    </row>
    <row r="323" spans="1:18" ht="38.25" x14ac:dyDescent="0.25">
      <c r="A323" s="35">
        <v>318</v>
      </c>
      <c r="B323" s="27" t="s">
        <v>78</v>
      </c>
      <c r="C323" s="27" t="s">
        <v>456</v>
      </c>
      <c r="D323" s="27" t="s">
        <v>457</v>
      </c>
      <c r="E323" s="31" t="s">
        <v>458</v>
      </c>
      <c r="F323" s="27" t="s">
        <v>343</v>
      </c>
      <c r="G323" s="32">
        <v>9147782</v>
      </c>
      <c r="H323" s="27" t="s">
        <v>472</v>
      </c>
      <c r="I323" s="5" t="s">
        <v>16</v>
      </c>
      <c r="J323" s="5" t="s">
        <v>59</v>
      </c>
      <c r="K323" s="5" t="s">
        <v>112</v>
      </c>
      <c r="L323" s="27" t="s">
        <v>19</v>
      </c>
      <c r="M323" s="43">
        <v>36</v>
      </c>
      <c r="N323" s="33">
        <v>17800000</v>
      </c>
      <c r="O323" s="33">
        <v>353400</v>
      </c>
      <c r="P323" s="33" t="s">
        <v>548</v>
      </c>
      <c r="Q323" s="33">
        <v>142080.42000000001</v>
      </c>
      <c r="R323" s="33">
        <f t="shared" si="4"/>
        <v>18295480.420000002</v>
      </c>
    </row>
    <row r="324" spans="1:18" ht="38.25" x14ac:dyDescent="0.25">
      <c r="A324" s="35">
        <v>319</v>
      </c>
      <c r="B324" s="27" t="s">
        <v>78</v>
      </c>
      <c r="C324" s="27" t="s">
        <v>456</v>
      </c>
      <c r="D324" s="27" t="s">
        <v>457</v>
      </c>
      <c r="E324" s="31" t="s">
        <v>458</v>
      </c>
      <c r="F324" s="27" t="s">
        <v>343</v>
      </c>
      <c r="G324" s="32">
        <v>9227617</v>
      </c>
      <c r="H324" s="27" t="s">
        <v>473</v>
      </c>
      <c r="I324" s="5" t="s">
        <v>16</v>
      </c>
      <c r="J324" s="5" t="s">
        <v>59</v>
      </c>
      <c r="K324" s="5" t="s">
        <v>112</v>
      </c>
      <c r="L324" s="27" t="s">
        <v>19</v>
      </c>
      <c r="M324" s="43">
        <v>43</v>
      </c>
      <c r="N324" s="33">
        <v>25600000</v>
      </c>
      <c r="O324" s="33">
        <v>422200</v>
      </c>
      <c r="P324" s="33" t="s">
        <v>548</v>
      </c>
      <c r="Q324" s="33">
        <v>247283.8</v>
      </c>
      <c r="R324" s="33">
        <f t="shared" si="4"/>
        <v>26269483.800000001</v>
      </c>
    </row>
    <row r="325" spans="1:18" ht="38.25" x14ac:dyDescent="0.25">
      <c r="A325" s="35">
        <v>320</v>
      </c>
      <c r="B325" s="27" t="s">
        <v>78</v>
      </c>
      <c r="C325" s="27" t="s">
        <v>456</v>
      </c>
      <c r="D325" s="27" t="s">
        <v>457</v>
      </c>
      <c r="E325" s="31" t="s">
        <v>458</v>
      </c>
      <c r="F325" s="27" t="s">
        <v>61</v>
      </c>
      <c r="G325" s="32">
        <v>9934092</v>
      </c>
      <c r="H325" s="27" t="s">
        <v>567</v>
      </c>
      <c r="I325" s="5" t="s">
        <v>16</v>
      </c>
      <c r="J325" s="5" t="s">
        <v>59</v>
      </c>
      <c r="K325" s="5" t="s">
        <v>112</v>
      </c>
      <c r="L325" s="27" t="s">
        <v>19</v>
      </c>
      <c r="M325" s="43">
        <v>3</v>
      </c>
      <c r="N325" s="33">
        <v>1436760</v>
      </c>
      <c r="O325" s="33">
        <v>39300</v>
      </c>
      <c r="P325" s="33" t="s">
        <v>548</v>
      </c>
      <c r="Q325" s="33">
        <v>19621.419999999998</v>
      </c>
      <c r="R325" s="33">
        <f t="shared" si="4"/>
        <v>1495681.42</v>
      </c>
    </row>
    <row r="326" spans="1:18" ht="38.25" x14ac:dyDescent="0.25">
      <c r="A326" s="35">
        <v>321</v>
      </c>
      <c r="B326" s="27" t="s">
        <v>90</v>
      </c>
      <c r="C326" s="27" t="s">
        <v>474</v>
      </c>
      <c r="D326" s="27" t="s">
        <v>475</v>
      </c>
      <c r="E326" s="31">
        <v>71230629</v>
      </c>
      <c r="F326" s="27" t="s">
        <v>132</v>
      </c>
      <c r="G326" s="32">
        <v>1420997</v>
      </c>
      <c r="H326" s="27" t="s">
        <v>476</v>
      </c>
      <c r="I326" s="5" t="s">
        <v>35</v>
      </c>
      <c r="J326" s="5" t="s">
        <v>68</v>
      </c>
      <c r="K326" s="5" t="s">
        <v>257</v>
      </c>
      <c r="L326" s="27" t="s">
        <v>28</v>
      </c>
      <c r="M326" s="41">
        <v>2.75</v>
      </c>
      <c r="N326" s="33">
        <v>2067760</v>
      </c>
      <c r="O326" s="33">
        <v>244000</v>
      </c>
      <c r="P326" s="33" t="s">
        <v>548</v>
      </c>
      <c r="Q326" s="33"/>
      <c r="R326" s="33">
        <f t="shared" ref="R326:R366" si="5">SUM(N326:Q326)</f>
        <v>2311760</v>
      </c>
    </row>
    <row r="327" spans="1:18" ht="38.25" x14ac:dyDescent="0.25">
      <c r="A327" s="35">
        <v>322</v>
      </c>
      <c r="B327" s="27" t="s">
        <v>90</v>
      </c>
      <c r="C327" s="28" t="s">
        <v>474</v>
      </c>
      <c r="D327" s="27" t="s">
        <v>475</v>
      </c>
      <c r="E327" s="34">
        <v>71230629</v>
      </c>
      <c r="F327" s="27" t="s">
        <v>125</v>
      </c>
      <c r="G327" s="35">
        <v>4417383</v>
      </c>
      <c r="H327" s="28" t="s">
        <v>477</v>
      </c>
      <c r="I327" s="28" t="s">
        <v>35</v>
      </c>
      <c r="J327" s="28" t="s">
        <v>59</v>
      </c>
      <c r="K327" s="28" t="s">
        <v>257</v>
      </c>
      <c r="L327" s="38" t="s">
        <v>28</v>
      </c>
      <c r="M327" s="42">
        <v>3.75</v>
      </c>
      <c r="N327" s="33">
        <v>2300000</v>
      </c>
      <c r="O327" s="33">
        <v>234800</v>
      </c>
      <c r="P327" s="33" t="s">
        <v>548</v>
      </c>
      <c r="Q327" s="33"/>
      <c r="R327" s="33">
        <f t="shared" si="5"/>
        <v>2534800</v>
      </c>
    </row>
    <row r="328" spans="1:18" ht="38.25" x14ac:dyDescent="0.25">
      <c r="A328" s="35">
        <v>323</v>
      </c>
      <c r="B328" s="27" t="s">
        <v>90</v>
      </c>
      <c r="C328" s="27" t="s">
        <v>474</v>
      </c>
      <c r="D328" s="27" t="s">
        <v>475</v>
      </c>
      <c r="E328" s="31">
        <v>71230629</v>
      </c>
      <c r="F328" s="27" t="s">
        <v>66</v>
      </c>
      <c r="G328" s="32">
        <v>6327242</v>
      </c>
      <c r="H328" s="27" t="s">
        <v>66</v>
      </c>
      <c r="I328" s="5" t="s">
        <v>63</v>
      </c>
      <c r="J328" s="5" t="s">
        <v>68</v>
      </c>
      <c r="K328" s="5" t="s">
        <v>257</v>
      </c>
      <c r="L328" s="27" t="s">
        <v>28</v>
      </c>
      <c r="M328" s="41">
        <v>4</v>
      </c>
      <c r="N328" s="33">
        <v>2700000</v>
      </c>
      <c r="O328" s="33">
        <v>292200</v>
      </c>
      <c r="P328" s="33" t="s">
        <v>548</v>
      </c>
      <c r="Q328" s="33"/>
      <c r="R328" s="33">
        <f t="shared" si="5"/>
        <v>2992200</v>
      </c>
    </row>
    <row r="329" spans="1:18" ht="38.25" x14ac:dyDescent="0.25">
      <c r="A329" s="35">
        <v>324</v>
      </c>
      <c r="B329" s="27" t="s">
        <v>90</v>
      </c>
      <c r="C329" s="27" t="s">
        <v>474</v>
      </c>
      <c r="D329" s="27" t="s">
        <v>475</v>
      </c>
      <c r="E329" s="31">
        <v>71230629</v>
      </c>
      <c r="F329" s="27" t="s">
        <v>121</v>
      </c>
      <c r="G329" s="32">
        <v>8646020</v>
      </c>
      <c r="H329" s="27" t="s">
        <v>478</v>
      </c>
      <c r="I329" s="5" t="s">
        <v>63</v>
      </c>
      <c r="J329" s="5" t="s">
        <v>17</v>
      </c>
      <c r="K329" s="5" t="s">
        <v>257</v>
      </c>
      <c r="L329" s="27" t="s">
        <v>28</v>
      </c>
      <c r="M329" s="45">
        <v>18</v>
      </c>
      <c r="N329" s="33">
        <v>8950320</v>
      </c>
      <c r="O329" s="33">
        <v>1150000</v>
      </c>
      <c r="P329" s="33" t="s">
        <v>548</v>
      </c>
      <c r="Q329" s="33"/>
      <c r="R329" s="33">
        <f t="shared" si="5"/>
        <v>10100320</v>
      </c>
    </row>
    <row r="330" spans="1:18" ht="38.25" x14ac:dyDescent="0.25">
      <c r="A330" s="35">
        <v>325</v>
      </c>
      <c r="B330" s="27" t="s">
        <v>90</v>
      </c>
      <c r="C330" s="27" t="s">
        <v>474</v>
      </c>
      <c r="D330" s="27" t="s">
        <v>475</v>
      </c>
      <c r="E330" s="31">
        <v>71230629</v>
      </c>
      <c r="F330" s="27" t="s">
        <v>121</v>
      </c>
      <c r="G330" s="32" t="s">
        <v>603</v>
      </c>
      <c r="H330" s="27" t="s">
        <v>478</v>
      </c>
      <c r="I330" s="5" t="s">
        <v>63</v>
      </c>
      <c r="J330" s="5" t="s">
        <v>17</v>
      </c>
      <c r="K330" s="5" t="s">
        <v>257</v>
      </c>
      <c r="L330" s="27" t="s">
        <v>28</v>
      </c>
      <c r="M330" s="45">
        <v>1</v>
      </c>
      <c r="N330" s="33" t="s">
        <v>548</v>
      </c>
      <c r="O330" s="33" t="s">
        <v>548</v>
      </c>
      <c r="P330" s="33">
        <v>320000</v>
      </c>
      <c r="Q330" s="33"/>
      <c r="R330" s="33">
        <f t="shared" si="5"/>
        <v>320000</v>
      </c>
    </row>
    <row r="331" spans="1:18" ht="25.5" x14ac:dyDescent="0.25">
      <c r="A331" s="35">
        <v>326</v>
      </c>
      <c r="B331" s="27" t="s">
        <v>78</v>
      </c>
      <c r="C331" s="27" t="s">
        <v>479</v>
      </c>
      <c r="D331" s="27" t="s">
        <v>480</v>
      </c>
      <c r="E331" s="31">
        <v>49562827</v>
      </c>
      <c r="F331" s="27" t="s">
        <v>89</v>
      </c>
      <c r="G331" s="32">
        <v>2080657</v>
      </c>
      <c r="H331" s="27" t="s">
        <v>481</v>
      </c>
      <c r="I331" s="5" t="s">
        <v>16</v>
      </c>
      <c r="J331" s="5" t="s">
        <v>17</v>
      </c>
      <c r="K331" s="5" t="s">
        <v>284</v>
      </c>
      <c r="L331" s="27" t="s">
        <v>19</v>
      </c>
      <c r="M331" s="44">
        <v>196</v>
      </c>
      <c r="N331" s="33">
        <f>37572910-476968</f>
        <v>37095942</v>
      </c>
      <c r="O331" s="33">
        <f>1618600-1618600</f>
        <v>0</v>
      </c>
      <c r="P331" s="33" t="s">
        <v>548</v>
      </c>
      <c r="Q331" s="33"/>
      <c r="R331" s="33">
        <f t="shared" si="5"/>
        <v>37095942</v>
      </c>
    </row>
    <row r="332" spans="1:18" ht="51" x14ac:dyDescent="0.25">
      <c r="A332" s="35">
        <v>327</v>
      </c>
      <c r="B332" s="27" t="s">
        <v>78</v>
      </c>
      <c r="C332" s="27" t="s">
        <v>479</v>
      </c>
      <c r="D332" s="27" t="s">
        <v>480</v>
      </c>
      <c r="E332" s="31">
        <v>49562827</v>
      </c>
      <c r="F332" s="27" t="s">
        <v>117</v>
      </c>
      <c r="G332" s="32">
        <v>2141770</v>
      </c>
      <c r="H332" s="27" t="s">
        <v>568</v>
      </c>
      <c r="I332" s="5" t="s">
        <v>16</v>
      </c>
      <c r="J332" s="5" t="s">
        <v>59</v>
      </c>
      <c r="K332" s="5" t="s">
        <v>284</v>
      </c>
      <c r="L332" s="27" t="s">
        <v>19</v>
      </c>
      <c r="M332" s="44">
        <v>9</v>
      </c>
      <c r="N332" s="33">
        <v>3941270</v>
      </c>
      <c r="O332" s="33">
        <f>160800-160800</f>
        <v>0</v>
      </c>
      <c r="P332" s="33" t="s">
        <v>548</v>
      </c>
      <c r="Q332" s="33"/>
      <c r="R332" s="33">
        <f t="shared" si="5"/>
        <v>3941270</v>
      </c>
    </row>
    <row r="333" spans="1:18" ht="25.5" x14ac:dyDescent="0.25">
      <c r="A333" s="35">
        <v>328</v>
      </c>
      <c r="B333" s="27" t="s">
        <v>78</v>
      </c>
      <c r="C333" s="27" t="s">
        <v>479</v>
      </c>
      <c r="D333" s="27" t="s">
        <v>480</v>
      </c>
      <c r="E333" s="31">
        <v>49562827</v>
      </c>
      <c r="F333" s="27" t="s">
        <v>89</v>
      </c>
      <c r="G333" s="32">
        <v>2952927</v>
      </c>
      <c r="H333" s="27" t="s">
        <v>482</v>
      </c>
      <c r="I333" s="5" t="s">
        <v>16</v>
      </c>
      <c r="J333" s="5" t="s">
        <v>17</v>
      </c>
      <c r="K333" s="5" t="s">
        <v>85</v>
      </c>
      <c r="L333" s="27" t="s">
        <v>19</v>
      </c>
      <c r="M333" s="44">
        <v>49</v>
      </c>
      <c r="N333" s="33">
        <v>9584860</v>
      </c>
      <c r="O333" s="33">
        <v>687900</v>
      </c>
      <c r="P333" s="33" t="s">
        <v>548</v>
      </c>
      <c r="Q333" s="33"/>
      <c r="R333" s="33">
        <f t="shared" si="5"/>
        <v>10272760</v>
      </c>
    </row>
    <row r="334" spans="1:18" ht="38.25" x14ac:dyDescent="0.25">
      <c r="A334" s="35">
        <v>329</v>
      </c>
      <c r="B334" s="27" t="s">
        <v>78</v>
      </c>
      <c r="C334" s="27" t="s">
        <v>479</v>
      </c>
      <c r="D334" s="27" t="s">
        <v>480</v>
      </c>
      <c r="E334" s="31">
        <v>49562827</v>
      </c>
      <c r="F334" s="27" t="s">
        <v>117</v>
      </c>
      <c r="G334" s="32">
        <v>3499100</v>
      </c>
      <c r="H334" s="27" t="s">
        <v>569</v>
      </c>
      <c r="I334" s="5" t="s">
        <v>16</v>
      </c>
      <c r="J334" s="5" t="s">
        <v>59</v>
      </c>
      <c r="K334" s="5" t="s">
        <v>75</v>
      </c>
      <c r="L334" s="27" t="s">
        <v>19</v>
      </c>
      <c r="M334" s="44">
        <v>12</v>
      </c>
      <c r="N334" s="33">
        <f>4081000-173509</f>
        <v>3907491</v>
      </c>
      <c r="O334" s="33">
        <f>214500-214500</f>
        <v>0</v>
      </c>
      <c r="P334" s="33" t="s">
        <v>548</v>
      </c>
      <c r="Q334" s="33"/>
      <c r="R334" s="33">
        <f t="shared" si="5"/>
        <v>3907491</v>
      </c>
    </row>
    <row r="335" spans="1:18" ht="25.5" x14ac:dyDescent="0.25">
      <c r="A335" s="35">
        <v>330</v>
      </c>
      <c r="B335" s="27" t="s">
        <v>78</v>
      </c>
      <c r="C335" s="27" t="s">
        <v>479</v>
      </c>
      <c r="D335" s="27" t="s">
        <v>480</v>
      </c>
      <c r="E335" s="34">
        <v>49562827</v>
      </c>
      <c r="F335" s="27" t="s">
        <v>89</v>
      </c>
      <c r="G335" s="32">
        <v>5239713</v>
      </c>
      <c r="H335" s="27" t="s">
        <v>483</v>
      </c>
      <c r="I335" s="5" t="s">
        <v>16</v>
      </c>
      <c r="J335" s="5" t="s">
        <v>17</v>
      </c>
      <c r="K335" s="5" t="s">
        <v>75</v>
      </c>
      <c r="L335" s="27" t="s">
        <v>19</v>
      </c>
      <c r="M335" s="44">
        <v>51</v>
      </c>
      <c r="N335" s="33">
        <v>9976070</v>
      </c>
      <c r="O335" s="33">
        <f>715800-715800</f>
        <v>0</v>
      </c>
      <c r="P335" s="33" t="s">
        <v>548</v>
      </c>
      <c r="Q335" s="33"/>
      <c r="R335" s="33">
        <f t="shared" si="5"/>
        <v>9976070</v>
      </c>
    </row>
    <row r="336" spans="1:18" ht="38.25" x14ac:dyDescent="0.25">
      <c r="A336" s="35">
        <v>331</v>
      </c>
      <c r="B336" s="27" t="s">
        <v>78</v>
      </c>
      <c r="C336" s="27" t="s">
        <v>479</v>
      </c>
      <c r="D336" s="27" t="s">
        <v>480</v>
      </c>
      <c r="E336" s="34">
        <v>49562827</v>
      </c>
      <c r="F336" s="27" t="s">
        <v>117</v>
      </c>
      <c r="G336" s="32">
        <v>5484955</v>
      </c>
      <c r="H336" s="27" t="s">
        <v>570</v>
      </c>
      <c r="I336" s="5" t="s">
        <v>16</v>
      </c>
      <c r="J336" s="5" t="s">
        <v>59</v>
      </c>
      <c r="K336" s="5" t="s">
        <v>284</v>
      </c>
      <c r="L336" s="27" t="s">
        <v>19</v>
      </c>
      <c r="M336" s="44">
        <v>8</v>
      </c>
      <c r="N336" s="33">
        <v>3503350</v>
      </c>
      <c r="O336" s="33">
        <f>142900-142900</f>
        <v>0</v>
      </c>
      <c r="P336" s="33" t="s">
        <v>548</v>
      </c>
      <c r="Q336" s="33"/>
      <c r="R336" s="33">
        <f t="shared" si="5"/>
        <v>3503350</v>
      </c>
    </row>
    <row r="337" spans="1:18" ht="63.75" x14ac:dyDescent="0.25">
      <c r="A337" s="35">
        <v>332</v>
      </c>
      <c r="B337" s="27" t="s">
        <v>78</v>
      </c>
      <c r="C337" s="27" t="s">
        <v>479</v>
      </c>
      <c r="D337" s="27" t="s">
        <v>480</v>
      </c>
      <c r="E337" s="31">
        <v>49562827</v>
      </c>
      <c r="F337" s="27" t="s">
        <v>343</v>
      </c>
      <c r="G337" s="32">
        <v>5730896</v>
      </c>
      <c r="H337" s="27" t="s">
        <v>571</v>
      </c>
      <c r="I337" s="5" t="s">
        <v>16</v>
      </c>
      <c r="J337" s="5" t="s">
        <v>59</v>
      </c>
      <c r="K337" s="5" t="s">
        <v>85</v>
      </c>
      <c r="L337" s="27" t="s">
        <v>19</v>
      </c>
      <c r="M337" s="43">
        <v>18</v>
      </c>
      <c r="N337" s="33">
        <v>10294980</v>
      </c>
      <c r="O337" s="33">
        <f>176700-176700</f>
        <v>0</v>
      </c>
      <c r="P337" s="33" t="s">
        <v>548</v>
      </c>
      <c r="Q337" s="33"/>
      <c r="R337" s="33">
        <f t="shared" si="5"/>
        <v>10294980</v>
      </c>
    </row>
    <row r="338" spans="1:18" ht="25.5" x14ac:dyDescent="0.25">
      <c r="A338" s="35">
        <v>333</v>
      </c>
      <c r="B338" s="27" t="s">
        <v>78</v>
      </c>
      <c r="C338" s="27" t="s">
        <v>479</v>
      </c>
      <c r="D338" s="27" t="s">
        <v>480</v>
      </c>
      <c r="E338" s="34">
        <v>49562827</v>
      </c>
      <c r="F338" s="27" t="s">
        <v>89</v>
      </c>
      <c r="G338" s="32">
        <v>5934524</v>
      </c>
      <c r="H338" s="27" t="s">
        <v>484</v>
      </c>
      <c r="I338" s="5" t="s">
        <v>16</v>
      </c>
      <c r="J338" s="5" t="s">
        <v>17</v>
      </c>
      <c r="K338" s="5" t="s">
        <v>75</v>
      </c>
      <c r="L338" s="27" t="s">
        <v>19</v>
      </c>
      <c r="M338" s="44">
        <v>128</v>
      </c>
      <c r="N338" s="33">
        <v>22649650</v>
      </c>
      <c r="O338" s="33">
        <f>1057000-1057000</f>
        <v>0</v>
      </c>
      <c r="P338" s="33" t="s">
        <v>548</v>
      </c>
      <c r="Q338" s="33"/>
      <c r="R338" s="33">
        <f t="shared" si="5"/>
        <v>22649650</v>
      </c>
    </row>
    <row r="339" spans="1:18" ht="38.25" x14ac:dyDescent="0.25">
      <c r="A339" s="35">
        <v>334</v>
      </c>
      <c r="B339" s="27" t="s">
        <v>78</v>
      </c>
      <c r="C339" s="27" t="s">
        <v>479</v>
      </c>
      <c r="D339" s="27" t="s">
        <v>480</v>
      </c>
      <c r="E339" s="34">
        <v>49562827</v>
      </c>
      <c r="F339" s="27" t="s">
        <v>117</v>
      </c>
      <c r="G339" s="32">
        <v>7605066</v>
      </c>
      <c r="H339" s="27" t="s">
        <v>572</v>
      </c>
      <c r="I339" s="5" t="s">
        <v>16</v>
      </c>
      <c r="J339" s="5" t="s">
        <v>59</v>
      </c>
      <c r="K339" s="5" t="s">
        <v>284</v>
      </c>
      <c r="L339" s="27" t="s">
        <v>19</v>
      </c>
      <c r="M339" s="44">
        <v>5</v>
      </c>
      <c r="N339" s="33">
        <v>2189590</v>
      </c>
      <c r="O339" s="33">
        <f>89300-89300</f>
        <v>0</v>
      </c>
      <c r="P339" s="33" t="s">
        <v>548</v>
      </c>
      <c r="Q339" s="33"/>
      <c r="R339" s="33">
        <f t="shared" si="5"/>
        <v>2189590</v>
      </c>
    </row>
    <row r="340" spans="1:18" ht="63.75" x14ac:dyDescent="0.25">
      <c r="A340" s="35">
        <v>335</v>
      </c>
      <c r="B340" s="27" t="s">
        <v>78</v>
      </c>
      <c r="C340" s="27" t="s">
        <v>479</v>
      </c>
      <c r="D340" s="27" t="s">
        <v>480</v>
      </c>
      <c r="E340" s="34">
        <v>49562827</v>
      </c>
      <c r="F340" s="27" t="s">
        <v>343</v>
      </c>
      <c r="G340" s="32">
        <v>8138516</v>
      </c>
      <c r="H340" s="27" t="s">
        <v>573</v>
      </c>
      <c r="I340" s="5" t="s">
        <v>16</v>
      </c>
      <c r="J340" s="5" t="s">
        <v>59</v>
      </c>
      <c r="K340" s="5" t="s">
        <v>85</v>
      </c>
      <c r="L340" s="27" t="s">
        <v>19</v>
      </c>
      <c r="M340" s="44">
        <v>18</v>
      </c>
      <c r="N340" s="33">
        <f>10294980-279996</f>
        <v>10014984</v>
      </c>
      <c r="O340" s="33">
        <f>176700-176700</f>
        <v>0</v>
      </c>
      <c r="P340" s="33" t="s">
        <v>548</v>
      </c>
      <c r="Q340" s="33"/>
      <c r="R340" s="33">
        <f t="shared" si="5"/>
        <v>10014984</v>
      </c>
    </row>
    <row r="341" spans="1:18" ht="25.5" x14ac:dyDescent="0.25">
      <c r="A341" s="35">
        <v>336</v>
      </c>
      <c r="B341" s="27" t="s">
        <v>78</v>
      </c>
      <c r="C341" s="27" t="s">
        <v>479</v>
      </c>
      <c r="D341" s="27" t="s">
        <v>480</v>
      </c>
      <c r="E341" s="34">
        <v>49562827</v>
      </c>
      <c r="F341" s="27" t="s">
        <v>15</v>
      </c>
      <c r="G341" s="32">
        <v>8834308</v>
      </c>
      <c r="H341" s="27" t="s">
        <v>482</v>
      </c>
      <c r="I341" s="5" t="s">
        <v>16</v>
      </c>
      <c r="J341" s="5" t="s">
        <v>17</v>
      </c>
      <c r="K341" s="5" t="s">
        <v>85</v>
      </c>
      <c r="L341" s="27" t="s">
        <v>19</v>
      </c>
      <c r="M341" s="44">
        <v>22</v>
      </c>
      <c r="N341" s="33">
        <v>4756120</v>
      </c>
      <c r="O341" s="33">
        <f>214100-214100</f>
        <v>0</v>
      </c>
      <c r="P341" s="33" t="s">
        <v>548</v>
      </c>
      <c r="Q341" s="33"/>
      <c r="R341" s="33">
        <f t="shared" si="5"/>
        <v>4756120</v>
      </c>
    </row>
    <row r="342" spans="1:18" ht="25.5" x14ac:dyDescent="0.25">
      <c r="A342" s="35">
        <v>337</v>
      </c>
      <c r="B342" s="27" t="s">
        <v>78</v>
      </c>
      <c r="C342" s="27" t="s">
        <v>479</v>
      </c>
      <c r="D342" s="27" t="s">
        <v>480</v>
      </c>
      <c r="E342" s="34">
        <v>49562827</v>
      </c>
      <c r="F342" s="27" t="s">
        <v>15</v>
      </c>
      <c r="G342" s="32">
        <v>9637335</v>
      </c>
      <c r="H342" s="27" t="s">
        <v>485</v>
      </c>
      <c r="I342" s="5" t="s">
        <v>16</v>
      </c>
      <c r="J342" s="5" t="s">
        <v>59</v>
      </c>
      <c r="K342" s="5" t="s">
        <v>75</v>
      </c>
      <c r="L342" s="27" t="s">
        <v>19</v>
      </c>
      <c r="M342" s="44">
        <v>64</v>
      </c>
      <c r="N342" s="33">
        <f>21643760-569527</f>
        <v>21074233</v>
      </c>
      <c r="O342" s="33">
        <f>622800-622800</f>
        <v>0</v>
      </c>
      <c r="P342" s="33" t="s">
        <v>548</v>
      </c>
      <c r="Q342" s="33"/>
      <c r="R342" s="33">
        <f t="shared" si="5"/>
        <v>21074233</v>
      </c>
    </row>
    <row r="343" spans="1:18" ht="38.25" x14ac:dyDescent="0.25">
      <c r="A343" s="35">
        <v>338</v>
      </c>
      <c r="B343" s="27" t="s">
        <v>367</v>
      </c>
      <c r="C343" s="27" t="s">
        <v>486</v>
      </c>
      <c r="D343" s="27" t="s">
        <v>487</v>
      </c>
      <c r="E343" s="34">
        <v>70965200</v>
      </c>
      <c r="F343" s="27" t="s">
        <v>126</v>
      </c>
      <c r="G343" s="32">
        <v>3790557</v>
      </c>
      <c r="H343" s="27" t="s">
        <v>488</v>
      </c>
      <c r="I343" s="5" t="s">
        <v>35</v>
      </c>
      <c r="J343" s="5" t="s">
        <v>59</v>
      </c>
      <c r="K343" s="5" t="s">
        <v>85</v>
      </c>
      <c r="L343" s="27" t="s">
        <v>28</v>
      </c>
      <c r="M343" s="45">
        <v>4</v>
      </c>
      <c r="N343" s="33">
        <v>3076210</v>
      </c>
      <c r="O343" s="33">
        <v>190600</v>
      </c>
      <c r="P343" s="33" t="s">
        <v>548</v>
      </c>
      <c r="Q343" s="33"/>
      <c r="R343" s="33">
        <f t="shared" si="5"/>
        <v>3266810</v>
      </c>
    </row>
    <row r="344" spans="1:18" ht="25.5" x14ac:dyDescent="0.25">
      <c r="A344" s="35">
        <v>339</v>
      </c>
      <c r="B344" s="27" t="s">
        <v>45</v>
      </c>
      <c r="C344" s="27" t="s">
        <v>489</v>
      </c>
      <c r="D344" s="27" t="s">
        <v>490</v>
      </c>
      <c r="E344" s="34">
        <v>60557621</v>
      </c>
      <c r="F344" s="27" t="s">
        <v>73</v>
      </c>
      <c r="G344" s="32">
        <v>3424265</v>
      </c>
      <c r="H344" s="27" t="s">
        <v>491</v>
      </c>
      <c r="I344" s="5" t="s">
        <v>35</v>
      </c>
      <c r="J344" s="5" t="s">
        <v>36</v>
      </c>
      <c r="K344" s="5" t="s">
        <v>492</v>
      </c>
      <c r="L344" s="27" t="s">
        <v>28</v>
      </c>
      <c r="M344" s="45">
        <v>1.5</v>
      </c>
      <c r="N344" s="33">
        <v>1133350</v>
      </c>
      <c r="O344" s="33">
        <v>136200</v>
      </c>
      <c r="P344" s="33" t="s">
        <v>548</v>
      </c>
      <c r="Q344" s="33"/>
      <c r="R344" s="33">
        <f t="shared" si="5"/>
        <v>1269550</v>
      </c>
    </row>
    <row r="345" spans="1:18" ht="25.5" x14ac:dyDescent="0.25">
      <c r="A345" s="35">
        <v>340</v>
      </c>
      <c r="B345" s="27" t="s">
        <v>45</v>
      </c>
      <c r="C345" s="27" t="s">
        <v>489</v>
      </c>
      <c r="D345" s="27" t="s">
        <v>490</v>
      </c>
      <c r="E345" s="34">
        <v>60557621</v>
      </c>
      <c r="F345" s="27" t="s">
        <v>33</v>
      </c>
      <c r="G345" s="32">
        <v>5835780</v>
      </c>
      <c r="H345" s="27" t="s">
        <v>493</v>
      </c>
      <c r="I345" s="5" t="s">
        <v>35</v>
      </c>
      <c r="J345" s="5" t="s">
        <v>36</v>
      </c>
      <c r="K345" s="5" t="s">
        <v>18</v>
      </c>
      <c r="L345" s="27" t="s">
        <v>28</v>
      </c>
      <c r="M345" s="45">
        <v>2.5099999999999998</v>
      </c>
      <c r="N345" s="33">
        <v>1253310</v>
      </c>
      <c r="O345" s="33">
        <v>405800</v>
      </c>
      <c r="P345" s="33" t="s">
        <v>548</v>
      </c>
      <c r="Q345" s="33"/>
      <c r="R345" s="33">
        <f t="shared" si="5"/>
        <v>1659110</v>
      </c>
    </row>
    <row r="346" spans="1:18" ht="25.5" x14ac:dyDescent="0.25">
      <c r="A346" s="35">
        <v>341</v>
      </c>
      <c r="B346" s="27" t="s">
        <v>45</v>
      </c>
      <c r="C346" s="27" t="s">
        <v>489</v>
      </c>
      <c r="D346" s="27" t="s">
        <v>490</v>
      </c>
      <c r="E346" s="34">
        <v>60557621</v>
      </c>
      <c r="F346" s="27" t="s">
        <v>73</v>
      </c>
      <c r="G346" s="32">
        <v>6651192</v>
      </c>
      <c r="H346" s="27" t="s">
        <v>494</v>
      </c>
      <c r="I346" s="5" t="s">
        <v>35</v>
      </c>
      <c r="J346" s="5" t="s">
        <v>36</v>
      </c>
      <c r="K346" s="5" t="s">
        <v>492</v>
      </c>
      <c r="L346" s="27" t="s">
        <v>28</v>
      </c>
      <c r="M346" s="45">
        <v>3.15</v>
      </c>
      <c r="N346" s="33">
        <v>2380040</v>
      </c>
      <c r="O346" s="33">
        <v>278900</v>
      </c>
      <c r="P346" s="33" t="s">
        <v>548</v>
      </c>
      <c r="Q346" s="33"/>
      <c r="R346" s="33">
        <f t="shared" si="5"/>
        <v>2658940</v>
      </c>
    </row>
    <row r="347" spans="1:18" ht="25.5" x14ac:dyDescent="0.25">
      <c r="A347" s="35">
        <v>342</v>
      </c>
      <c r="B347" s="27" t="s">
        <v>45</v>
      </c>
      <c r="C347" s="27" t="s">
        <v>489</v>
      </c>
      <c r="D347" s="27" t="s">
        <v>490</v>
      </c>
      <c r="E347" s="34">
        <v>60557621</v>
      </c>
      <c r="F347" s="27" t="s">
        <v>132</v>
      </c>
      <c r="G347" s="32">
        <v>7314919</v>
      </c>
      <c r="H347" s="27" t="s">
        <v>495</v>
      </c>
      <c r="I347" s="5" t="s">
        <v>50</v>
      </c>
      <c r="J347" s="5" t="s">
        <v>68</v>
      </c>
      <c r="K347" s="5" t="s">
        <v>51</v>
      </c>
      <c r="L347" s="27" t="s">
        <v>28</v>
      </c>
      <c r="M347" s="45">
        <v>3</v>
      </c>
      <c r="N347" s="33">
        <v>2255730</v>
      </c>
      <c r="O347" s="33">
        <v>266200</v>
      </c>
      <c r="P347" s="33" t="s">
        <v>548</v>
      </c>
      <c r="Q347" s="33"/>
      <c r="R347" s="33">
        <f t="shared" si="5"/>
        <v>2521930</v>
      </c>
    </row>
    <row r="348" spans="1:18" ht="25.5" x14ac:dyDescent="0.25">
      <c r="A348" s="35">
        <v>343</v>
      </c>
      <c r="B348" s="27" t="s">
        <v>45</v>
      </c>
      <c r="C348" s="27" t="s">
        <v>489</v>
      </c>
      <c r="D348" s="27" t="s">
        <v>490</v>
      </c>
      <c r="E348" s="31">
        <v>60557621</v>
      </c>
      <c r="F348" s="27" t="s">
        <v>338</v>
      </c>
      <c r="G348" s="32">
        <v>8664237</v>
      </c>
      <c r="H348" s="27" t="s">
        <v>496</v>
      </c>
      <c r="I348" s="5" t="s">
        <v>16</v>
      </c>
      <c r="J348" s="5" t="s">
        <v>36</v>
      </c>
      <c r="K348" s="5" t="s">
        <v>18</v>
      </c>
      <c r="L348" s="27" t="s">
        <v>19</v>
      </c>
      <c r="M348" s="44">
        <v>10</v>
      </c>
      <c r="N348" s="33">
        <v>3000000</v>
      </c>
      <c r="O348" s="33">
        <v>193900</v>
      </c>
      <c r="P348" s="33" t="s">
        <v>548</v>
      </c>
      <c r="Q348" s="33"/>
      <c r="R348" s="33">
        <f t="shared" si="5"/>
        <v>3193900</v>
      </c>
    </row>
    <row r="349" spans="1:18" ht="25.5" x14ac:dyDescent="0.25">
      <c r="A349" s="35">
        <v>344</v>
      </c>
      <c r="B349" s="27" t="s">
        <v>45</v>
      </c>
      <c r="C349" s="27" t="s">
        <v>489</v>
      </c>
      <c r="D349" s="27" t="s">
        <v>490</v>
      </c>
      <c r="E349" s="34">
        <v>60557621</v>
      </c>
      <c r="F349" s="27" t="s">
        <v>38</v>
      </c>
      <c r="G349" s="32">
        <v>8952114</v>
      </c>
      <c r="H349" s="27" t="s">
        <v>497</v>
      </c>
      <c r="I349" s="5" t="s">
        <v>26</v>
      </c>
      <c r="J349" s="5" t="s">
        <v>36</v>
      </c>
      <c r="K349" s="5" t="s">
        <v>103</v>
      </c>
      <c r="L349" s="27" t="s">
        <v>28</v>
      </c>
      <c r="M349" s="45">
        <v>3.35</v>
      </c>
      <c r="N349" s="33">
        <v>2375400</v>
      </c>
      <c r="O349" s="33">
        <v>153400</v>
      </c>
      <c r="P349" s="33" t="s">
        <v>548</v>
      </c>
      <c r="Q349" s="33"/>
      <c r="R349" s="33">
        <f t="shared" si="5"/>
        <v>2528800</v>
      </c>
    </row>
    <row r="350" spans="1:18" ht="25.5" x14ac:dyDescent="0.25">
      <c r="A350" s="35">
        <v>345</v>
      </c>
      <c r="B350" s="27" t="s">
        <v>45</v>
      </c>
      <c r="C350" s="27" t="s">
        <v>489</v>
      </c>
      <c r="D350" s="27" t="s">
        <v>490</v>
      </c>
      <c r="E350" s="34">
        <v>60557621</v>
      </c>
      <c r="F350" s="27" t="s">
        <v>33</v>
      </c>
      <c r="G350" s="32">
        <v>9580837</v>
      </c>
      <c r="H350" s="27" t="s">
        <v>498</v>
      </c>
      <c r="I350" s="5" t="s">
        <v>50</v>
      </c>
      <c r="J350" s="5" t="s">
        <v>36</v>
      </c>
      <c r="K350" s="5" t="s">
        <v>246</v>
      </c>
      <c r="L350" s="27" t="s">
        <v>28</v>
      </c>
      <c r="M350" s="45">
        <v>3.3</v>
      </c>
      <c r="N350" s="33">
        <v>1647780</v>
      </c>
      <c r="O350" s="33">
        <v>580100</v>
      </c>
      <c r="P350" s="33" t="s">
        <v>548</v>
      </c>
      <c r="Q350" s="33"/>
      <c r="R350" s="33">
        <f t="shared" si="5"/>
        <v>2227880</v>
      </c>
    </row>
    <row r="351" spans="1:18" ht="38.25" x14ac:dyDescent="0.25">
      <c r="A351" s="35">
        <v>346</v>
      </c>
      <c r="B351" s="27" t="s">
        <v>367</v>
      </c>
      <c r="C351" s="27" t="s">
        <v>499</v>
      </c>
      <c r="D351" s="27" t="s">
        <v>500</v>
      </c>
      <c r="E351" s="34">
        <v>75094924</v>
      </c>
      <c r="F351" s="27" t="s">
        <v>57</v>
      </c>
      <c r="G351" s="32">
        <v>4123958</v>
      </c>
      <c r="H351" s="27" t="s">
        <v>499</v>
      </c>
      <c r="I351" s="5" t="s">
        <v>26</v>
      </c>
      <c r="J351" s="5" t="s">
        <v>59</v>
      </c>
      <c r="K351" s="5" t="s">
        <v>501</v>
      </c>
      <c r="L351" s="27" t="s">
        <v>28</v>
      </c>
      <c r="M351" s="45">
        <v>0.4</v>
      </c>
      <c r="N351" s="33">
        <v>467080</v>
      </c>
      <c r="O351" s="33" t="s">
        <v>548</v>
      </c>
      <c r="P351" s="33" t="s">
        <v>548</v>
      </c>
      <c r="Q351" s="33"/>
      <c r="R351" s="33">
        <f t="shared" si="5"/>
        <v>467080</v>
      </c>
    </row>
    <row r="352" spans="1:18" ht="89.25" x14ac:dyDescent="0.25">
      <c r="A352" s="35">
        <v>347</v>
      </c>
      <c r="B352" s="27" t="s">
        <v>367</v>
      </c>
      <c r="C352" s="27" t="s">
        <v>502</v>
      </c>
      <c r="D352" s="27" t="s">
        <v>550</v>
      </c>
      <c r="E352" s="34">
        <v>75095009</v>
      </c>
      <c r="F352" s="27" t="s">
        <v>57</v>
      </c>
      <c r="G352" s="32">
        <v>4755953</v>
      </c>
      <c r="H352" s="27" t="s">
        <v>503</v>
      </c>
      <c r="I352" s="5" t="s">
        <v>26</v>
      </c>
      <c r="J352" s="5" t="s">
        <v>59</v>
      </c>
      <c r="K352" s="5" t="s">
        <v>504</v>
      </c>
      <c r="L352" s="27" t="s">
        <v>28</v>
      </c>
      <c r="M352" s="45">
        <v>2.2000000000000002</v>
      </c>
      <c r="N352" s="33">
        <v>2577790</v>
      </c>
      <c r="O352" s="33">
        <v>171800</v>
      </c>
      <c r="P352" s="33" t="s">
        <v>548</v>
      </c>
      <c r="Q352" s="33"/>
      <c r="R352" s="33">
        <f t="shared" si="5"/>
        <v>2749590</v>
      </c>
    </row>
    <row r="353" spans="1:18" ht="25.5" x14ac:dyDescent="0.25">
      <c r="A353" s="35">
        <v>348</v>
      </c>
      <c r="B353" s="27" t="s">
        <v>30</v>
      </c>
      <c r="C353" s="27" t="s">
        <v>505</v>
      </c>
      <c r="D353" s="27" t="s">
        <v>506</v>
      </c>
      <c r="E353" s="31">
        <v>70640327</v>
      </c>
      <c r="F353" s="27" t="s">
        <v>507</v>
      </c>
      <c r="G353" s="32">
        <v>2278292</v>
      </c>
      <c r="H353" s="27" t="s">
        <v>508</v>
      </c>
      <c r="I353" s="5" t="s">
        <v>16</v>
      </c>
      <c r="J353" s="5" t="s">
        <v>36</v>
      </c>
      <c r="K353" s="5" t="s">
        <v>18</v>
      </c>
      <c r="L353" s="27" t="s">
        <v>19</v>
      </c>
      <c r="M353" s="43">
        <v>11</v>
      </c>
      <c r="N353" s="33">
        <v>1100260</v>
      </c>
      <c r="O353" s="33">
        <v>41000</v>
      </c>
      <c r="P353" s="33" t="s">
        <v>548</v>
      </c>
      <c r="Q353" s="33"/>
      <c r="R353" s="33">
        <f t="shared" si="5"/>
        <v>1141260</v>
      </c>
    </row>
    <row r="354" spans="1:18" ht="25.5" x14ac:dyDescent="0.25">
      <c r="A354" s="35">
        <v>349</v>
      </c>
      <c r="B354" s="27" t="s">
        <v>30</v>
      </c>
      <c r="C354" s="27" t="s">
        <v>505</v>
      </c>
      <c r="D354" s="27" t="s">
        <v>506</v>
      </c>
      <c r="E354" s="31">
        <v>70640327</v>
      </c>
      <c r="F354" s="27" t="s">
        <v>507</v>
      </c>
      <c r="G354" s="32">
        <v>6643410</v>
      </c>
      <c r="H354" s="27" t="s">
        <v>508</v>
      </c>
      <c r="I354" s="5" t="s">
        <v>16</v>
      </c>
      <c r="J354" s="5" t="s">
        <v>36</v>
      </c>
      <c r="K354" s="5" t="s">
        <v>85</v>
      </c>
      <c r="L354" s="27" t="s">
        <v>19</v>
      </c>
      <c r="M354" s="43">
        <v>11</v>
      </c>
      <c r="N354" s="33">
        <v>1100260</v>
      </c>
      <c r="O354" s="33">
        <v>39500</v>
      </c>
      <c r="P354" s="33" t="s">
        <v>548</v>
      </c>
      <c r="Q354" s="33"/>
      <c r="R354" s="33">
        <f t="shared" si="5"/>
        <v>1139760</v>
      </c>
    </row>
    <row r="355" spans="1:18" ht="38.25" x14ac:dyDescent="0.25">
      <c r="A355" s="35">
        <v>350</v>
      </c>
      <c r="B355" s="27" t="s">
        <v>90</v>
      </c>
      <c r="C355" s="27" t="s">
        <v>538</v>
      </c>
      <c r="D355" s="27" t="s">
        <v>551</v>
      </c>
      <c r="E355" s="31">
        <v>47933763</v>
      </c>
      <c r="F355" s="27" t="s">
        <v>121</v>
      </c>
      <c r="G355" s="32">
        <v>3586057</v>
      </c>
      <c r="H355" s="5" t="s">
        <v>574</v>
      </c>
      <c r="I355" s="5" t="s">
        <v>63</v>
      </c>
      <c r="J355" s="5" t="s">
        <v>17</v>
      </c>
      <c r="K355" s="5" t="s">
        <v>51</v>
      </c>
      <c r="L355" s="27" t="s">
        <v>28</v>
      </c>
      <c r="M355" s="41">
        <v>3.53</v>
      </c>
      <c r="N355" s="33">
        <v>1755250</v>
      </c>
      <c r="O355" s="33">
        <v>276500</v>
      </c>
      <c r="P355" s="33" t="s">
        <v>548</v>
      </c>
      <c r="Q355" s="33"/>
      <c r="R355" s="33">
        <f t="shared" si="5"/>
        <v>2031750</v>
      </c>
    </row>
    <row r="356" spans="1:18" ht="25.5" x14ac:dyDescent="0.25">
      <c r="A356" s="35">
        <v>351</v>
      </c>
      <c r="B356" s="27" t="s">
        <v>30</v>
      </c>
      <c r="C356" s="27" t="s">
        <v>509</v>
      </c>
      <c r="D356" s="27" t="s">
        <v>510</v>
      </c>
      <c r="E356" s="31">
        <v>26986728</v>
      </c>
      <c r="F356" s="27" t="s">
        <v>57</v>
      </c>
      <c r="G356" s="32">
        <v>5397990</v>
      </c>
      <c r="H356" s="27" t="s">
        <v>509</v>
      </c>
      <c r="I356" s="5" t="s">
        <v>26</v>
      </c>
      <c r="J356" s="5" t="s">
        <v>59</v>
      </c>
      <c r="K356" s="5" t="s">
        <v>44</v>
      </c>
      <c r="L356" s="27" t="s">
        <v>28</v>
      </c>
      <c r="M356" s="41">
        <v>8.5</v>
      </c>
      <c r="N356" s="33">
        <v>9942000</v>
      </c>
      <c r="O356" s="33">
        <v>477700</v>
      </c>
      <c r="P356" s="33" t="s">
        <v>548</v>
      </c>
      <c r="Q356" s="33"/>
      <c r="R356" s="33">
        <f t="shared" si="5"/>
        <v>10419700</v>
      </c>
    </row>
    <row r="357" spans="1:18" ht="51" x14ac:dyDescent="0.25">
      <c r="A357" s="35">
        <v>352</v>
      </c>
      <c r="B357" s="27" t="s">
        <v>511</v>
      </c>
      <c r="C357" s="29" t="s">
        <v>512</v>
      </c>
      <c r="D357" s="27" t="s">
        <v>513</v>
      </c>
      <c r="E357" s="34">
        <v>27660915</v>
      </c>
      <c r="F357" s="27" t="s">
        <v>150</v>
      </c>
      <c r="G357" s="35">
        <v>1561636</v>
      </c>
      <c r="H357" s="29" t="s">
        <v>512</v>
      </c>
      <c r="I357" s="29" t="s">
        <v>16</v>
      </c>
      <c r="J357" s="29" t="s">
        <v>59</v>
      </c>
      <c r="K357" s="29" t="s">
        <v>112</v>
      </c>
      <c r="L357" s="38" t="s">
        <v>19</v>
      </c>
      <c r="M357" s="46">
        <v>20</v>
      </c>
      <c r="N357" s="33">
        <v>6332870</v>
      </c>
      <c r="O357" s="33">
        <v>45100</v>
      </c>
      <c r="P357" s="33" t="s">
        <v>548</v>
      </c>
      <c r="Q357" s="33"/>
      <c r="R357" s="33">
        <f t="shared" si="5"/>
        <v>6377970</v>
      </c>
    </row>
    <row r="358" spans="1:18" ht="25.5" x14ac:dyDescent="0.25">
      <c r="A358" s="35">
        <v>353</v>
      </c>
      <c r="B358" s="27" t="s">
        <v>30</v>
      </c>
      <c r="C358" s="27" t="s">
        <v>514</v>
      </c>
      <c r="D358" s="27" t="s">
        <v>515</v>
      </c>
      <c r="E358" s="31">
        <v>67028144</v>
      </c>
      <c r="F358" s="27" t="s">
        <v>132</v>
      </c>
      <c r="G358" s="32">
        <v>3333640</v>
      </c>
      <c r="H358" s="27" t="s">
        <v>516</v>
      </c>
      <c r="I358" s="5" t="s">
        <v>50</v>
      </c>
      <c r="J358" s="5" t="s">
        <v>68</v>
      </c>
      <c r="K358" s="5" t="s">
        <v>175</v>
      </c>
      <c r="L358" s="27" t="s">
        <v>28</v>
      </c>
      <c r="M358" s="45">
        <v>2.9</v>
      </c>
      <c r="N358" s="33">
        <v>2180540</v>
      </c>
      <c r="O358" s="33">
        <v>160000</v>
      </c>
      <c r="P358" s="33" t="s">
        <v>548</v>
      </c>
      <c r="Q358" s="33"/>
      <c r="R358" s="33">
        <f t="shared" si="5"/>
        <v>2340540</v>
      </c>
    </row>
    <row r="359" spans="1:18" ht="25.5" x14ac:dyDescent="0.25">
      <c r="A359" s="35">
        <v>354</v>
      </c>
      <c r="B359" s="27" t="s">
        <v>30</v>
      </c>
      <c r="C359" s="27" t="s">
        <v>514</v>
      </c>
      <c r="D359" s="27" t="s">
        <v>515</v>
      </c>
      <c r="E359" s="31">
        <v>67028144</v>
      </c>
      <c r="F359" s="27" t="s">
        <v>38</v>
      </c>
      <c r="G359" s="32">
        <v>4158057</v>
      </c>
      <c r="H359" s="27" t="s">
        <v>517</v>
      </c>
      <c r="I359" s="5" t="s">
        <v>26</v>
      </c>
      <c r="J359" s="5" t="s">
        <v>68</v>
      </c>
      <c r="K359" s="5" t="s">
        <v>18</v>
      </c>
      <c r="L359" s="27" t="s">
        <v>28</v>
      </c>
      <c r="M359" s="45">
        <v>1.45</v>
      </c>
      <c r="N359" s="33">
        <v>1124070</v>
      </c>
      <c r="O359" s="33">
        <v>56500</v>
      </c>
      <c r="P359" s="33" t="s">
        <v>548</v>
      </c>
      <c r="Q359" s="33"/>
      <c r="R359" s="33">
        <f t="shared" si="5"/>
        <v>1180570</v>
      </c>
    </row>
    <row r="360" spans="1:18" ht="25.5" x14ac:dyDescent="0.25">
      <c r="A360" s="35">
        <v>355</v>
      </c>
      <c r="B360" s="27" t="s">
        <v>30</v>
      </c>
      <c r="C360" s="27" t="s">
        <v>514</v>
      </c>
      <c r="D360" s="27" t="s">
        <v>515</v>
      </c>
      <c r="E360" s="31">
        <v>67028144</v>
      </c>
      <c r="F360" s="27" t="s">
        <v>132</v>
      </c>
      <c r="G360" s="32">
        <v>7983461</v>
      </c>
      <c r="H360" s="27" t="s">
        <v>518</v>
      </c>
      <c r="I360" s="5" t="s">
        <v>35</v>
      </c>
      <c r="J360" s="5" t="s">
        <v>68</v>
      </c>
      <c r="K360" s="5" t="s">
        <v>18</v>
      </c>
      <c r="L360" s="27" t="s">
        <v>28</v>
      </c>
      <c r="M360" s="45">
        <v>2.86</v>
      </c>
      <c r="N360" s="33">
        <v>2150470</v>
      </c>
      <c r="O360" s="33">
        <v>150000</v>
      </c>
      <c r="P360" s="33" t="s">
        <v>548</v>
      </c>
      <c r="Q360" s="33"/>
      <c r="R360" s="33">
        <f t="shared" si="5"/>
        <v>2300470</v>
      </c>
    </row>
    <row r="361" spans="1:18" ht="25.5" x14ac:dyDescent="0.25">
      <c r="A361" s="35">
        <v>356</v>
      </c>
      <c r="B361" s="27" t="s">
        <v>30</v>
      </c>
      <c r="C361" s="30" t="s">
        <v>514</v>
      </c>
      <c r="D361" s="27" t="s">
        <v>515</v>
      </c>
      <c r="E361" s="31">
        <v>67028144</v>
      </c>
      <c r="F361" s="30" t="s">
        <v>73</v>
      </c>
      <c r="G361" s="36">
        <v>9395569</v>
      </c>
      <c r="H361" s="30" t="s">
        <v>519</v>
      </c>
      <c r="I361" s="10" t="s">
        <v>50</v>
      </c>
      <c r="J361" s="10" t="s">
        <v>68</v>
      </c>
      <c r="K361" s="10" t="s">
        <v>18</v>
      </c>
      <c r="L361" s="30" t="s">
        <v>28</v>
      </c>
      <c r="M361" s="45">
        <v>1.35</v>
      </c>
      <c r="N361" s="33">
        <v>1020010</v>
      </c>
      <c r="O361" s="33">
        <v>75000</v>
      </c>
      <c r="P361" s="33" t="s">
        <v>548</v>
      </c>
      <c r="Q361" s="33"/>
      <c r="R361" s="33">
        <f t="shared" si="5"/>
        <v>1095010</v>
      </c>
    </row>
    <row r="362" spans="1:18" ht="38.25" x14ac:dyDescent="0.25">
      <c r="A362" s="35">
        <v>357</v>
      </c>
      <c r="B362" s="27" t="s">
        <v>45</v>
      </c>
      <c r="C362" s="27" t="s">
        <v>520</v>
      </c>
      <c r="D362" s="27" t="s">
        <v>521</v>
      </c>
      <c r="E362" s="31">
        <v>26842149</v>
      </c>
      <c r="F362" s="27" t="s">
        <v>73</v>
      </c>
      <c r="G362" s="32">
        <v>5826609</v>
      </c>
      <c r="H362" s="27" t="s">
        <v>575</v>
      </c>
      <c r="I362" s="5" t="s">
        <v>35</v>
      </c>
      <c r="J362" s="5" t="s">
        <v>36</v>
      </c>
      <c r="K362" s="5" t="s">
        <v>522</v>
      </c>
      <c r="L362" s="30" t="s">
        <v>28</v>
      </c>
      <c r="M362" s="45">
        <v>3.1</v>
      </c>
      <c r="N362" s="33">
        <v>2342260</v>
      </c>
      <c r="O362" s="33">
        <v>281800</v>
      </c>
      <c r="P362" s="33" t="s">
        <v>548</v>
      </c>
      <c r="Q362" s="33"/>
      <c r="R362" s="33">
        <f t="shared" si="5"/>
        <v>2624060</v>
      </c>
    </row>
    <row r="363" spans="1:18" ht="38.25" x14ac:dyDescent="0.25">
      <c r="A363" s="35">
        <v>358</v>
      </c>
      <c r="B363" s="27" t="s">
        <v>45</v>
      </c>
      <c r="C363" s="27" t="s">
        <v>520</v>
      </c>
      <c r="D363" s="27" t="s">
        <v>521</v>
      </c>
      <c r="E363" s="31">
        <v>26842149</v>
      </c>
      <c r="F363" s="27" t="s">
        <v>126</v>
      </c>
      <c r="G363" s="32">
        <v>8229670</v>
      </c>
      <c r="H363" s="27" t="s">
        <v>523</v>
      </c>
      <c r="I363" s="5" t="s">
        <v>35</v>
      </c>
      <c r="J363" s="5" t="s">
        <v>59</v>
      </c>
      <c r="K363" s="5" t="s">
        <v>75</v>
      </c>
      <c r="L363" s="30" t="s">
        <v>28</v>
      </c>
      <c r="M363" s="45">
        <v>5.3</v>
      </c>
      <c r="N363" s="33">
        <v>4075980</v>
      </c>
      <c r="O363" s="33">
        <v>351000</v>
      </c>
      <c r="P363" s="33" t="s">
        <v>548</v>
      </c>
      <c r="Q363" s="33"/>
      <c r="R363" s="33">
        <f t="shared" si="5"/>
        <v>4426980</v>
      </c>
    </row>
    <row r="364" spans="1:18" ht="51" x14ac:dyDescent="0.25">
      <c r="A364" s="35">
        <v>359</v>
      </c>
      <c r="B364" s="27" t="s">
        <v>45</v>
      </c>
      <c r="C364" s="27" t="s">
        <v>524</v>
      </c>
      <c r="D364" s="27" t="s">
        <v>525</v>
      </c>
      <c r="E364" s="31">
        <v>28269501</v>
      </c>
      <c r="F364" s="27" t="s">
        <v>73</v>
      </c>
      <c r="G364" s="32">
        <v>3105548</v>
      </c>
      <c r="H364" s="27" t="s">
        <v>526</v>
      </c>
      <c r="I364" s="5" t="s">
        <v>50</v>
      </c>
      <c r="J364" s="5" t="s">
        <v>68</v>
      </c>
      <c r="K364" s="5" t="s">
        <v>230</v>
      </c>
      <c r="L364" s="30" t="s">
        <v>28</v>
      </c>
      <c r="M364" s="45">
        <v>2.2999999999999998</v>
      </c>
      <c r="N364" s="33">
        <v>1733050</v>
      </c>
      <c r="O364" s="33">
        <v>150400</v>
      </c>
      <c r="P364" s="33" t="s">
        <v>548</v>
      </c>
      <c r="Q364" s="33"/>
      <c r="R364" s="33">
        <f t="shared" si="5"/>
        <v>1883450</v>
      </c>
    </row>
    <row r="365" spans="1:18" ht="51" x14ac:dyDescent="0.25">
      <c r="A365" s="35">
        <v>360</v>
      </c>
      <c r="B365" s="27" t="s">
        <v>45</v>
      </c>
      <c r="C365" s="27" t="s">
        <v>524</v>
      </c>
      <c r="D365" s="27" t="s">
        <v>525</v>
      </c>
      <c r="E365" s="31">
        <v>28269501</v>
      </c>
      <c r="F365" s="27" t="s">
        <v>132</v>
      </c>
      <c r="G365" s="32">
        <v>4607883</v>
      </c>
      <c r="H365" s="27" t="s">
        <v>527</v>
      </c>
      <c r="I365" s="5" t="s">
        <v>35</v>
      </c>
      <c r="J365" s="5" t="s">
        <v>68</v>
      </c>
      <c r="K365" s="5" t="s">
        <v>230</v>
      </c>
      <c r="L365" s="30" t="s">
        <v>28</v>
      </c>
      <c r="M365" s="45">
        <v>5.77</v>
      </c>
      <c r="N365" s="33">
        <v>4308420</v>
      </c>
      <c r="O365" s="33">
        <v>368400</v>
      </c>
      <c r="P365" s="33" t="s">
        <v>548</v>
      </c>
      <c r="Q365" s="33"/>
      <c r="R365" s="33">
        <f t="shared" si="5"/>
        <v>4676820</v>
      </c>
    </row>
    <row r="366" spans="1:18" ht="38.25" x14ac:dyDescent="0.25">
      <c r="A366" s="35">
        <v>361</v>
      </c>
      <c r="B366" s="27" t="s">
        <v>14</v>
      </c>
      <c r="C366" s="27" t="s">
        <v>539</v>
      </c>
      <c r="D366" s="27" t="s">
        <v>541</v>
      </c>
      <c r="E366" s="31">
        <v>26981751</v>
      </c>
      <c r="F366" s="27" t="s">
        <v>542</v>
      </c>
      <c r="G366" s="32" t="s">
        <v>547</v>
      </c>
      <c r="H366" s="27" t="s">
        <v>543</v>
      </c>
      <c r="I366" s="5" t="s">
        <v>26</v>
      </c>
      <c r="J366" s="5" t="s">
        <v>29</v>
      </c>
      <c r="K366" s="5" t="s">
        <v>112</v>
      </c>
      <c r="L366" s="30" t="s">
        <v>28</v>
      </c>
      <c r="M366" s="45" t="s">
        <v>624</v>
      </c>
      <c r="N366" s="33" t="s">
        <v>548</v>
      </c>
      <c r="O366" s="33" t="s">
        <v>548</v>
      </c>
      <c r="P366" s="33">
        <v>375000</v>
      </c>
      <c r="Q366" s="33"/>
      <c r="R366" s="33">
        <f t="shared" si="5"/>
        <v>375000</v>
      </c>
    </row>
    <row r="367" spans="1:18" s="17" customFormat="1" x14ac:dyDescent="0.25">
      <c r="A367" s="11"/>
      <c r="B367" s="12"/>
      <c r="C367" s="13"/>
      <c r="D367" s="13"/>
      <c r="E367" s="13"/>
      <c r="F367" s="13"/>
      <c r="G367" s="14"/>
      <c r="H367" s="14"/>
      <c r="I367" s="14"/>
      <c r="J367" s="14"/>
      <c r="K367" s="14"/>
      <c r="L367" s="14"/>
      <c r="M367" s="14"/>
      <c r="N367" s="15">
        <f>SUM(N6:N366)</f>
        <v>1757978100.55</v>
      </c>
      <c r="O367" s="15">
        <f>SUM(O6:O366)</f>
        <v>84146944.129999995</v>
      </c>
      <c r="P367" s="16">
        <f>SUM(P6:P366)</f>
        <v>34326668.079999998</v>
      </c>
      <c r="Q367" s="16">
        <f>SUM(Q6:Q366)</f>
        <v>11568088</v>
      </c>
      <c r="R367" s="16">
        <f>SUM(R6:R366)</f>
        <v>1888019800.7599993</v>
      </c>
    </row>
    <row r="368" spans="1:18" x14ac:dyDescent="0.25">
      <c r="B368" s="18"/>
      <c r="C368" s="19"/>
      <c r="D368" s="19"/>
      <c r="E368" s="19"/>
      <c r="F368" s="19"/>
      <c r="G368" s="20"/>
      <c r="H368" s="20"/>
      <c r="I368" s="20"/>
      <c r="J368" s="20"/>
      <c r="K368" s="20"/>
      <c r="L368" s="20"/>
      <c r="M368" s="20"/>
    </row>
    <row r="369" spans="2:13" x14ac:dyDescent="0.25">
      <c r="B369" s="18"/>
      <c r="C369" t="s">
        <v>528</v>
      </c>
      <c r="D369" s="19"/>
      <c r="E369" s="19"/>
      <c r="F369" s="19"/>
      <c r="G369" s="20"/>
      <c r="H369" s="20"/>
      <c r="I369" s="20"/>
      <c r="J369" s="20"/>
      <c r="K369" s="20"/>
      <c r="L369" s="20"/>
      <c r="M369" s="20"/>
    </row>
    <row r="370" spans="2:13" x14ac:dyDescent="0.25">
      <c r="B370" s="18"/>
      <c r="C370" t="s">
        <v>535</v>
      </c>
      <c r="D370" s="19"/>
      <c r="E370" s="19"/>
      <c r="F370" s="19"/>
      <c r="G370" s="20"/>
      <c r="H370" s="20"/>
      <c r="I370" s="20"/>
      <c r="J370" s="20"/>
      <c r="K370" s="20"/>
      <c r="L370" s="20"/>
      <c r="M370" s="20"/>
    </row>
    <row r="371" spans="2:13" x14ac:dyDescent="0.25">
      <c r="B371" s="21"/>
      <c r="C371" t="s">
        <v>529</v>
      </c>
      <c r="D371" s="22"/>
      <c r="E371" s="22"/>
      <c r="F371" s="22"/>
      <c r="G371" s="20"/>
      <c r="H371" s="20"/>
      <c r="I371" s="20"/>
      <c r="J371" s="20"/>
      <c r="K371" s="20"/>
      <c r="L371" s="20"/>
      <c r="M371" s="20"/>
    </row>
    <row r="372" spans="2:13" x14ac:dyDescent="0.25">
      <c r="B372" s="21"/>
      <c r="C372" t="s">
        <v>610</v>
      </c>
      <c r="D372" s="22"/>
      <c r="E372" s="22"/>
      <c r="F372" s="22"/>
      <c r="G372" s="20"/>
      <c r="H372" s="20"/>
      <c r="I372" s="20"/>
      <c r="J372" s="20"/>
      <c r="K372" s="20"/>
      <c r="L372" s="20"/>
      <c r="M372" s="20"/>
    </row>
    <row r="373" spans="2:13" x14ac:dyDescent="0.25">
      <c r="B373" s="21"/>
      <c r="C373" t="s">
        <v>609</v>
      </c>
      <c r="D373" s="22"/>
      <c r="E373" s="22"/>
      <c r="F373" s="22"/>
      <c r="G373" s="20"/>
      <c r="H373" s="20"/>
      <c r="I373" s="20"/>
      <c r="J373" s="20"/>
      <c r="K373" s="20"/>
      <c r="L373" s="20"/>
      <c r="M373" s="20"/>
    </row>
    <row r="374" spans="2:13" ht="17.25" x14ac:dyDescent="0.25">
      <c r="B374" s="18"/>
      <c r="C374" t="s">
        <v>531</v>
      </c>
      <c r="D374" s="23"/>
      <c r="E374" s="23"/>
      <c r="F374" s="23"/>
      <c r="G374" s="20"/>
      <c r="H374" s="20"/>
      <c r="I374" s="20"/>
      <c r="J374" s="20"/>
      <c r="K374" s="20"/>
      <c r="L374" s="20"/>
      <c r="M374" s="20"/>
    </row>
    <row r="375" spans="2:13" ht="17.25" x14ac:dyDescent="0.25">
      <c r="B375" s="24"/>
      <c r="C375" t="s">
        <v>532</v>
      </c>
      <c r="D375" s="25"/>
      <c r="E375" s="25"/>
      <c r="F375" s="25"/>
      <c r="G375" s="20"/>
      <c r="H375" s="20"/>
      <c r="I375" s="20"/>
      <c r="J375" s="20"/>
      <c r="K375" s="20"/>
      <c r="L375" s="20"/>
      <c r="M375" s="20"/>
    </row>
    <row r="376" spans="2:13" x14ac:dyDescent="0.25">
      <c r="B376" s="18"/>
      <c r="C376" s="23"/>
      <c r="D376" s="23"/>
      <c r="E376" s="23"/>
      <c r="F376" s="23"/>
      <c r="G376" s="20"/>
      <c r="H376" s="20"/>
      <c r="I376" s="20"/>
      <c r="J376" s="20"/>
      <c r="K376" s="20"/>
      <c r="L376" s="20"/>
      <c r="M376" s="20"/>
    </row>
    <row r="377" spans="2:13" x14ac:dyDescent="0.25">
      <c r="B377" s="18"/>
      <c r="C377" s="18"/>
      <c r="D377" s="18"/>
      <c r="E377" s="18"/>
      <c r="F377" s="18"/>
      <c r="G377" s="26"/>
      <c r="H377" s="26"/>
      <c r="I377" s="26"/>
      <c r="J377" s="26"/>
      <c r="K377" s="26"/>
      <c r="L377" s="26"/>
      <c r="M377" s="26"/>
    </row>
    <row r="378" spans="2:13" x14ac:dyDescent="0.25">
      <c r="B378" s="18"/>
      <c r="C378" s="18"/>
      <c r="D378" s="18"/>
      <c r="E378" s="18"/>
      <c r="F378" s="18"/>
      <c r="G378" s="26"/>
      <c r="H378" s="26"/>
      <c r="I378" s="26"/>
      <c r="J378" s="26"/>
      <c r="K378" s="26"/>
      <c r="L378" s="26"/>
      <c r="M378" s="26"/>
    </row>
  </sheetData>
  <sheetProtection algorithmName="SHA-512" hashValue="fK7vpbx2J41H+MkJMMMgbXdM0N6tuGr5Vgrq3hfkfeRThGESAkZKLz5hUNPekuLH5ZcdQt6k6yq9w01zKNkrtA==" saltValue="zG9Rs3T06XggNR42LTTDRQ==" spinCount="100000" sheet="1" objects="1" scenarios="1" sort="0" autoFilter="0"/>
  <autoFilter ref="A4:R367" xr:uid="{2D709126-520E-4DE7-A9A2-80670697913F}">
    <sortState xmlns:xlrd2="http://schemas.microsoft.com/office/spreadsheetml/2017/richdata2" ref="A7:R367">
      <sortCondition ref="C6:C367"/>
      <sortCondition ref="G6:G367"/>
    </sortState>
  </autoFilter>
  <mergeCells count="14">
    <mergeCell ref="F4:F5"/>
    <mergeCell ref="A4:A5"/>
    <mergeCell ref="B4:B5"/>
    <mergeCell ref="C4:C5"/>
    <mergeCell ref="D4:D5"/>
    <mergeCell ref="E4:E5"/>
    <mergeCell ref="N4:R4"/>
    <mergeCell ref="M4:M5"/>
    <mergeCell ref="G4:G5"/>
    <mergeCell ref="H4:H5"/>
    <mergeCell ref="I4:I5"/>
    <mergeCell ref="J4:J5"/>
    <mergeCell ref="K4:K5"/>
    <mergeCell ref="L4:L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Souhrnná finanční podpora 2024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Toboláková Eva</dc:creator>
  <cp:lastModifiedBy>Procházková Zuzana</cp:lastModifiedBy>
  <dcterms:created xsi:type="dcterms:W3CDTF">2024-04-10T15:29:54Z</dcterms:created>
  <dcterms:modified xsi:type="dcterms:W3CDTF">2025-03-31T08:07:44Z</dcterms:modified>
</cp:coreProperties>
</file>