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rtin_matoska_zlinskykraj_cz/Documents/Dokumenty/2025/Web ZK/"/>
    </mc:Choice>
  </mc:AlternateContent>
  <xr:revisionPtr revIDLastSave="16" documentId="8_{2ADD5A7C-412A-41E3-8D26-0B9D18F30F70}" xr6:coauthVersionLast="47" xr6:coauthVersionMax="47" xr10:uidLastSave="{0FD57DA9-5FB1-41EF-9180-7D878A99EEB8}"/>
  <bookViews>
    <workbookView xWindow="-120" yWindow="-120" windowWidth="29040" windowHeight="15720" xr2:uid="{92447EA1-238C-4604-A618-5DD1422F0413}"/>
  </bookViews>
  <sheets>
    <sheet name="2025" sheetId="5" r:id="rId1"/>
  </sheets>
  <definedNames>
    <definedName name="_xlnm._FilterDatabase" localSheetId="0" hidden="1">'2025'!$A$4:$R$337</definedName>
    <definedName name="_xlnm.Print_Titles" localSheetId="0">'2025'!$1:$1</definedName>
    <definedName name="_xlnm.Print_Area" localSheetId="0">'2025'!$A$1:$R$330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5" l="1"/>
  <c r="M336" i="5"/>
  <c r="M325" i="5"/>
  <c r="M300" i="5"/>
  <c r="M259" i="5"/>
  <c r="M256" i="5"/>
  <c r="M245" i="5"/>
  <c r="M242" i="5"/>
  <c r="M231" i="5"/>
  <c r="M228" i="5"/>
  <c r="M227" i="5"/>
  <c r="M221" i="5"/>
  <c r="M220" i="5"/>
  <c r="M205" i="5"/>
  <c r="M190" i="5"/>
  <c r="M185" i="5"/>
  <c r="M180" i="5"/>
  <c r="M167" i="5"/>
  <c r="M175" i="5"/>
  <c r="M162" i="5"/>
  <c r="M159" i="5"/>
  <c r="M158" i="5"/>
  <c r="M149" i="5"/>
  <c r="M147" i="5"/>
  <c r="M140" i="5"/>
  <c r="M156" i="5"/>
  <c r="M145" i="5"/>
  <c r="M146" i="5"/>
  <c r="M155" i="5"/>
  <c r="O131" i="5"/>
  <c r="M134" i="5"/>
  <c r="M123" i="5"/>
  <c r="M118" i="5"/>
  <c r="M101" i="5"/>
  <c r="M89" i="5"/>
  <c r="M86" i="5"/>
  <c r="M57" i="5"/>
  <c r="M61" i="5"/>
  <c r="M45" i="5"/>
  <c r="M53" i="5"/>
  <c r="M39" i="5"/>
  <c r="M8" i="5"/>
  <c r="N219" i="5"/>
  <c r="M219" i="5"/>
  <c r="N15" i="5"/>
  <c r="M15" i="5"/>
  <c r="N5" i="5"/>
  <c r="M5" i="5"/>
  <c r="R336" i="5" l="1"/>
  <c r="P337" i="5" l="1"/>
  <c r="Q337" i="5"/>
  <c r="N337" i="5"/>
  <c r="O250" i="5" l="1"/>
  <c r="O337" i="5" s="1"/>
  <c r="R32" i="5"/>
  <c r="R36" i="5"/>
  <c r="R331" i="5"/>
  <c r="R332" i="5"/>
  <c r="R333" i="5"/>
  <c r="R16" i="5"/>
  <c r="R27" i="5"/>
  <c r="R28" i="5"/>
  <c r="R41" i="5"/>
  <c r="R42" i="5"/>
  <c r="R53" i="5"/>
  <c r="R54" i="5"/>
  <c r="R65" i="5"/>
  <c r="R66" i="5"/>
  <c r="R77" i="5"/>
  <c r="R78" i="5"/>
  <c r="R90" i="5"/>
  <c r="R91" i="5"/>
  <c r="R102" i="5"/>
  <c r="R103" i="5"/>
  <c r="R114" i="5"/>
  <c r="R115" i="5"/>
  <c r="R126" i="5"/>
  <c r="R127" i="5"/>
  <c r="R139" i="5"/>
  <c r="R150" i="5"/>
  <c r="R151" i="5"/>
  <c r="R162" i="5"/>
  <c r="R163" i="5"/>
  <c r="R174" i="5"/>
  <c r="R175" i="5"/>
  <c r="R186" i="5"/>
  <c r="R187" i="5"/>
  <c r="R198" i="5"/>
  <c r="R199" i="5"/>
  <c r="R210" i="5"/>
  <c r="R211" i="5"/>
  <c r="R221" i="5"/>
  <c r="R222" i="5"/>
  <c r="R233" i="5"/>
  <c r="R234" i="5"/>
  <c r="R245" i="5"/>
  <c r="R246" i="5"/>
  <c r="R257" i="5"/>
  <c r="R258" i="5"/>
  <c r="R270" i="5"/>
  <c r="R271" i="5"/>
  <c r="R282" i="5"/>
  <c r="R283" i="5"/>
  <c r="R294" i="5"/>
  <c r="R295" i="5"/>
  <c r="R299" i="5"/>
  <c r="R301" i="5"/>
  <c r="R305" i="5"/>
  <c r="R306" i="5"/>
  <c r="R307" i="5"/>
  <c r="R311" i="5"/>
  <c r="R313" i="5"/>
  <c r="R317" i="5"/>
  <c r="R318" i="5"/>
  <c r="R319" i="5"/>
  <c r="R6" i="5"/>
  <c r="R7" i="5"/>
  <c r="R8" i="5"/>
  <c r="R9" i="5"/>
  <c r="R10" i="5"/>
  <c r="R11" i="5"/>
  <c r="R12" i="5"/>
  <c r="R13" i="5"/>
  <c r="R14" i="5"/>
  <c r="R15" i="5"/>
  <c r="R17" i="5"/>
  <c r="R18" i="5"/>
  <c r="R19" i="5"/>
  <c r="R20" i="5"/>
  <c r="R21" i="5"/>
  <c r="R22" i="5"/>
  <c r="R23" i="5"/>
  <c r="R24" i="5"/>
  <c r="R25" i="5"/>
  <c r="R26" i="5"/>
  <c r="R29" i="5"/>
  <c r="R30" i="5"/>
  <c r="R31" i="5"/>
  <c r="R33" i="5"/>
  <c r="R34" i="5"/>
  <c r="R35" i="5"/>
  <c r="R37" i="5"/>
  <c r="R38" i="5"/>
  <c r="R39" i="5"/>
  <c r="R43" i="5"/>
  <c r="R44" i="5"/>
  <c r="R45" i="5"/>
  <c r="R46" i="5"/>
  <c r="R47" i="5"/>
  <c r="R48" i="5"/>
  <c r="R49" i="5"/>
  <c r="R50" i="5"/>
  <c r="R51" i="5"/>
  <c r="R52" i="5"/>
  <c r="R55" i="5"/>
  <c r="R56" i="5"/>
  <c r="R57" i="5"/>
  <c r="R58" i="5"/>
  <c r="R59" i="5"/>
  <c r="R60" i="5"/>
  <c r="R61" i="5"/>
  <c r="R62" i="5"/>
  <c r="R63" i="5"/>
  <c r="R64" i="5"/>
  <c r="R67" i="5"/>
  <c r="R68" i="5"/>
  <c r="R69" i="5"/>
  <c r="R70" i="5"/>
  <c r="R71" i="5"/>
  <c r="R72" i="5"/>
  <c r="R73" i="5"/>
  <c r="R74" i="5"/>
  <c r="R75" i="5"/>
  <c r="R76" i="5"/>
  <c r="R79" i="5"/>
  <c r="R80" i="5"/>
  <c r="R82" i="5"/>
  <c r="R83" i="5"/>
  <c r="R84" i="5"/>
  <c r="R85" i="5"/>
  <c r="R86" i="5"/>
  <c r="R87" i="5"/>
  <c r="R88" i="5"/>
  <c r="R89" i="5"/>
  <c r="R92" i="5"/>
  <c r="R93" i="5"/>
  <c r="R94" i="5"/>
  <c r="R95" i="5"/>
  <c r="R96" i="5"/>
  <c r="R97" i="5"/>
  <c r="R98" i="5"/>
  <c r="R99" i="5"/>
  <c r="R100" i="5"/>
  <c r="R101" i="5"/>
  <c r="R104" i="5"/>
  <c r="R105" i="5"/>
  <c r="R106" i="5"/>
  <c r="R107" i="5"/>
  <c r="R108" i="5"/>
  <c r="R109" i="5"/>
  <c r="R110" i="5"/>
  <c r="R111" i="5"/>
  <c r="R112" i="5"/>
  <c r="R113" i="5"/>
  <c r="R116" i="5"/>
  <c r="R117" i="5"/>
  <c r="R118" i="5"/>
  <c r="R119" i="5"/>
  <c r="R120" i="5"/>
  <c r="R121" i="5"/>
  <c r="R122" i="5"/>
  <c r="R123" i="5"/>
  <c r="R124" i="5"/>
  <c r="R125" i="5"/>
  <c r="R128" i="5"/>
  <c r="R129" i="5"/>
  <c r="R130" i="5"/>
  <c r="R132" i="5"/>
  <c r="R133" i="5"/>
  <c r="R134" i="5"/>
  <c r="R135" i="5"/>
  <c r="R136" i="5"/>
  <c r="R137" i="5"/>
  <c r="R138" i="5"/>
  <c r="R140" i="5"/>
  <c r="R141" i="5"/>
  <c r="R142" i="5"/>
  <c r="R143" i="5"/>
  <c r="R144" i="5"/>
  <c r="R145" i="5"/>
  <c r="R146" i="5"/>
  <c r="R147" i="5"/>
  <c r="R148" i="5"/>
  <c r="R149" i="5"/>
  <c r="R152" i="5"/>
  <c r="R153" i="5"/>
  <c r="R154" i="5"/>
  <c r="R155" i="5"/>
  <c r="R156" i="5"/>
  <c r="R157" i="5"/>
  <c r="R158" i="5"/>
  <c r="R159" i="5"/>
  <c r="R160" i="5"/>
  <c r="R161" i="5"/>
  <c r="R164" i="5"/>
  <c r="R165" i="5"/>
  <c r="R166" i="5"/>
  <c r="R167" i="5"/>
  <c r="R168" i="5"/>
  <c r="R169" i="5"/>
  <c r="R170" i="5"/>
  <c r="R171" i="5"/>
  <c r="R172" i="5"/>
  <c r="R173" i="5"/>
  <c r="R176" i="5"/>
  <c r="R177" i="5"/>
  <c r="R178" i="5"/>
  <c r="R179" i="5"/>
  <c r="R180" i="5"/>
  <c r="R181" i="5"/>
  <c r="R182" i="5"/>
  <c r="R183" i="5"/>
  <c r="R184" i="5"/>
  <c r="R185" i="5"/>
  <c r="R188" i="5"/>
  <c r="R189" i="5"/>
  <c r="R190" i="5"/>
  <c r="R191" i="5"/>
  <c r="R192" i="5"/>
  <c r="R193" i="5"/>
  <c r="R194" i="5"/>
  <c r="R195" i="5"/>
  <c r="R196" i="5"/>
  <c r="R197" i="5"/>
  <c r="R200" i="5"/>
  <c r="R201" i="5"/>
  <c r="R202" i="5"/>
  <c r="R203" i="5"/>
  <c r="R204" i="5"/>
  <c r="R205" i="5"/>
  <c r="R206" i="5"/>
  <c r="R207" i="5"/>
  <c r="R208" i="5"/>
  <c r="R209" i="5"/>
  <c r="R212" i="5"/>
  <c r="R213" i="5"/>
  <c r="R214" i="5"/>
  <c r="R215" i="5"/>
  <c r="R216" i="5"/>
  <c r="R217" i="5"/>
  <c r="R218" i="5"/>
  <c r="R219" i="5"/>
  <c r="R220" i="5"/>
  <c r="R223" i="5"/>
  <c r="R224" i="5"/>
  <c r="R225" i="5"/>
  <c r="R226" i="5"/>
  <c r="R227" i="5"/>
  <c r="R228" i="5"/>
  <c r="R229" i="5"/>
  <c r="R230" i="5"/>
  <c r="R231" i="5"/>
  <c r="R232" i="5"/>
  <c r="R235" i="5"/>
  <c r="R236" i="5"/>
  <c r="R237" i="5"/>
  <c r="R238" i="5"/>
  <c r="R239" i="5"/>
  <c r="R240" i="5"/>
  <c r="R241" i="5"/>
  <c r="R242" i="5"/>
  <c r="R243" i="5"/>
  <c r="R244" i="5"/>
  <c r="R247" i="5"/>
  <c r="R248" i="5"/>
  <c r="R249" i="5"/>
  <c r="R250" i="5"/>
  <c r="R251" i="5"/>
  <c r="R252" i="5"/>
  <c r="R253" i="5"/>
  <c r="R254" i="5"/>
  <c r="R255" i="5"/>
  <c r="R256" i="5"/>
  <c r="R259" i="5"/>
  <c r="R260" i="5"/>
  <c r="R261" i="5"/>
  <c r="R262" i="5"/>
  <c r="R263" i="5"/>
  <c r="R264" i="5"/>
  <c r="R265" i="5"/>
  <c r="R267" i="5"/>
  <c r="R268" i="5"/>
  <c r="R269" i="5"/>
  <c r="R272" i="5"/>
  <c r="R273" i="5"/>
  <c r="R274" i="5"/>
  <c r="R275" i="5"/>
  <c r="R276" i="5"/>
  <c r="R277" i="5"/>
  <c r="R278" i="5"/>
  <c r="R279" i="5"/>
  <c r="R280" i="5"/>
  <c r="R281" i="5"/>
  <c r="R284" i="5"/>
  <c r="R285" i="5"/>
  <c r="R286" i="5"/>
  <c r="R287" i="5"/>
  <c r="R288" i="5"/>
  <c r="R289" i="5"/>
  <c r="R290" i="5"/>
  <c r="R291" i="5"/>
  <c r="R292" i="5"/>
  <c r="R293" i="5"/>
  <c r="R296" i="5"/>
  <c r="R297" i="5"/>
  <c r="R298" i="5"/>
  <c r="R300" i="5"/>
  <c r="R302" i="5"/>
  <c r="R303" i="5"/>
  <c r="R304" i="5"/>
  <c r="R308" i="5"/>
  <c r="R309" i="5"/>
  <c r="R310" i="5"/>
  <c r="R312" i="5"/>
  <c r="R314" i="5"/>
  <c r="R315" i="5"/>
  <c r="R316" i="5"/>
  <c r="R320" i="5"/>
  <c r="R321" i="5"/>
  <c r="R322" i="5"/>
  <c r="R323" i="5"/>
  <c r="R324" i="5"/>
  <c r="R325" i="5"/>
  <c r="R326" i="5"/>
  <c r="R327" i="5"/>
  <c r="R328" i="5"/>
  <c r="R329" i="5"/>
  <c r="R330" i="5"/>
  <c r="R334" i="5"/>
  <c r="R335" i="5"/>
  <c r="R5" i="5"/>
  <c r="R33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Matoška Martin</author>
    <author>tc={1C36FEA6-4F54-4F6C-90AE-67F53F5451EB}</author>
    <author>tc={ECDD5758-1506-4611-A714-9D86DA555C3C}</author>
    <author>tc={B6266085-5795-451D-B356-E6ABA2893EB8}</author>
    <author>tc={F061131D-14EE-4063-83E8-A5C1943DD079}</author>
    <author>tc={F22646D8-5488-4D15-948B-C3DD92D2535C}</author>
  </authors>
  <commentList>
    <comment ref="M5" authorId="0" shapeId="0" xr:uid="{DB1FCFF3-15F9-4AEA-A06E-C999E6DB3BFF}">
      <text>
        <r>
          <rPr>
            <b/>
            <sz val="9"/>
            <color indexed="81"/>
            <rFont val="Tahoma"/>
            <family val="2"/>
            <charset val="238"/>
          </rPr>
          <t>8 ZS
7 DS
1,5 DS IP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4" authorId="0" shapeId="0" xr:uid="{17E012AB-5D97-4DD2-83F3-30E78B93E8D4}">
      <text>
        <r>
          <rPr>
            <b/>
            <sz val="9"/>
            <color indexed="81"/>
            <rFont val="Tahoma"/>
            <family val="2"/>
            <charset val="238"/>
          </rPr>
          <t>Naposled ve 23. aktualizaci ZS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2" authorId="1" shapeId="0" xr:uid="{1C36FEA6-4F54-4F6C-90AE-67F53F5451E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(do 30. 4. 2025 8703925)</t>
      </text>
    </comment>
    <comment ref="H32" authorId="2" shapeId="0" xr:uid="{ECDD5758-1506-4611-A714-9D86DA555C3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(do 30. 4. 2025 CDZ Kroměříž) </t>
      </text>
    </comment>
    <comment ref="F131" authorId="3" shapeId="0" xr:uid="{B6266085-5795-451D-B356-E6ABA2893EB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(do 30. 4. 2025 sociální rehabilitace)</t>
      </text>
    </comment>
    <comment ref="G131" authorId="4" shapeId="0" xr:uid="{F061131D-14EE-4063-83E8-A5C1943DD07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(do 30. 4.2025 5511455)</t>
      </text>
    </comment>
    <comment ref="H131" authorId="5" shapeId="0" xr:uid="{F22646D8-5488-4D15-948B-C3DD92D2535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(do 30. 4. 2025 Sociální rehabilitace CDZ)</t>
      </text>
    </comment>
  </commentList>
</comments>
</file>

<file path=xl/sharedStrings.xml><?xml version="1.0" encoding="utf-8"?>
<sst xmlns="http://schemas.openxmlformats.org/spreadsheetml/2006/main" count="3101" uniqueCount="596">
  <si>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</si>
  <si>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</si>
  <si>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</si>
  <si>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</si>
  <si>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</si>
  <si>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</si>
  <si>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Forma poskytování, 
popř. převažující 
forma poskytování 
(dle AP 2025)</t>
  </si>
  <si>
    <t>Cílová skupina, 
popř. převažující 
cílová skupina 
(dle AP 2025)</t>
  </si>
  <si>
    <t>Území 
(SO ORP/Zlínský kraj)</t>
  </si>
  <si>
    <t>Jednotka 
(Název)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</si>
  <si>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</si>
  <si>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</si>
  <si>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</si>
  <si>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</si>
  <si>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</si>
  <si>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</si>
  <si>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Senioři</t>
  </si>
  <si>
    <t>Zlín</t>
  </si>
  <si>
    <t>Průměrný přepočtený úvazek pracovníka v přímé péči</t>
  </si>
  <si>
    <t>AGARTA z. s.</t>
  </si>
  <si>
    <t>Ohrada 1879, 755 01 Vsetín 1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</si>
  <si>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</si>
  <si>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</si>
  <si>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</si>
  <si>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</si>
  <si>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</si>
  <si>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</si>
  <si>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</si>
  <si>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</si>
  <si>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AHC Odlehčovací centrum Vizovice z.ú.</t>
  </si>
  <si>
    <t>Pardubská 1194, 763 12 Vizovice</t>
  </si>
  <si>
    <t>pečovatelská služba</t>
  </si>
  <si>
    <t>Vizovice, Zlín</t>
  </si>
  <si>
    <t>odlehčovací služby</t>
  </si>
  <si>
    <t>Pobytová</t>
  </si>
  <si>
    <t>Vizovice</t>
  </si>
  <si>
    <t>Lůžko</t>
  </si>
  <si>
    <t>ARGO, Společnost dobré vůle Zlín, z.s.</t>
  </si>
  <si>
    <t>třída 3. května 325, Malenovice, 763 02 Zlín 4</t>
  </si>
  <si>
    <t>00568813</t>
  </si>
  <si>
    <t>Zlínský kraj</t>
  </si>
  <si>
    <t>Astras, o.p.s.</t>
  </si>
  <si>
    <t>Purkyňova 702/3, 767 01 Kroměříž 1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</si>
  <si>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</si>
  <si>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</si>
  <si>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</si>
  <si>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</si>
  <si>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</si>
  <si>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</si>
  <si>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</si>
  <si>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Hošťálková 428, 756 22 Hošťálková u Vsetína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</si>
  <si>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</si>
  <si>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</si>
  <si>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</si>
  <si>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</si>
  <si>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</si>
  <si>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sociálně aktivizační služby pro seniory a osoby se zdravotním postižením</t>
  </si>
  <si>
    <t>Centrum Auxilium - sociálně-aktivizační služby pro děti, osoby se ZP</t>
  </si>
  <si>
    <t>Převažující terénní</t>
  </si>
  <si>
    <t>Azylový dům pro ženy a matky s dětmi o.p.s.</t>
  </si>
  <si>
    <t>Hrbová 1561, 755 01 Vsetín 1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</si>
  <si>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</si>
  <si>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</si>
  <si>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</si>
  <si>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</si>
  <si>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</si>
  <si>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</si>
  <si>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</si>
  <si>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</si>
  <si>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</si>
  <si>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</si>
  <si>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</si>
  <si>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</si>
  <si>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Centrum pro seniory Zahrada, o.p.s.</t>
  </si>
  <si>
    <t>A. Bartoše 1700, 768 61 Bystřice pod Hostýnem 1</t>
  </si>
  <si>
    <t>domovy se zvláštním režimem</t>
  </si>
  <si>
    <t>domovy pro seniory</t>
  </si>
  <si>
    <t>Centrum pro seniory, příspěvková organizace</t>
  </si>
  <si>
    <t>Příční 1475, 769 01 Holešov</t>
  </si>
  <si>
    <t>Holešov</t>
  </si>
  <si>
    <t>KOPRETINA</t>
  </si>
  <si>
    <t>Centrum pro zdravotně postižené Zlínského kraje, o.p.s.</t>
  </si>
  <si>
    <t>Gahurova 5265, 760 01 Zlín 1</t>
  </si>
  <si>
    <t>tlumočnické služby</t>
  </si>
  <si>
    <t>Tlumočnické služby</t>
  </si>
  <si>
    <t>Centrum služeb a podpory Zlín, o.p.s.</t>
  </si>
  <si>
    <t>Mostní 4058, 760 01 Zlín 1</t>
  </si>
  <si>
    <t>sociální rehabilitace</t>
  </si>
  <si>
    <t>Pod Majákem</t>
  </si>
  <si>
    <t>centra denních služeb</t>
  </si>
  <si>
    <t>Slunečnice</t>
  </si>
  <si>
    <t>Horizont Kroměříž; Horizont Kroměříž, pracoviště Holešov</t>
  </si>
  <si>
    <t>Holešov, Kroměříž</t>
  </si>
  <si>
    <t>Centrum sociálních služeb Ergo Zlín</t>
  </si>
  <si>
    <t>Bystřice pod Hostýnem, Holešov, Kroměříž</t>
  </si>
  <si>
    <t>Ergo Uherské Hradiště</t>
  </si>
  <si>
    <t>Uherské Hradiště</t>
  </si>
  <si>
    <t>Česká provincie Kongregace sester sv. Cyrila a Metoděje</t>
  </si>
  <si>
    <t>Bílého 80/9, Brno-střed, Stránice, 602 00 Brno 2</t>
  </si>
  <si>
    <t>00406431</t>
  </si>
  <si>
    <t>chráněné bydlení</t>
  </si>
  <si>
    <t>Chráněné bydlení sv.Cyrila a Metoděje</t>
  </si>
  <si>
    <t>DECENT Hulín, příspěvková organizace</t>
  </si>
  <si>
    <t>Eduarda Světlíka 1197, 768 24 Hulín</t>
  </si>
  <si>
    <t>Diakonie ČCE - středisko CESTA</t>
  </si>
  <si>
    <t>Na Stavidle 1266, 686 01 Uherské Hradiště 1</t>
  </si>
  <si>
    <t>Uherské Hradiště, Uherský Brod</t>
  </si>
  <si>
    <t>denní stacionáře</t>
  </si>
  <si>
    <t>sociálně terapeutické dílny</t>
  </si>
  <si>
    <t>Diakonie ČCE - středisko Vsetín</t>
  </si>
  <si>
    <t>Strmá 34, 755 01 Vsetín 1</t>
  </si>
  <si>
    <t>Domov Harmonie</t>
  </si>
  <si>
    <t>nízkoprahová zařízení pro děti a mládež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</si>
  <si>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</si>
  <si>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</si>
  <si>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</si>
  <si>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</si>
  <si>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</si>
  <si>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Diakonie Valašské Meziříčí</t>
  </si>
  <si>
    <t>Žerotínova 1421, 757 01 Valašské Meziříčí 1</t>
  </si>
  <si>
    <t xml:space="preserve">Chráněné bydlení JOHANNES </t>
  </si>
  <si>
    <t>Valašské Meziříčí</t>
  </si>
  <si>
    <t>Odlehčovací služby - specializovaná paliativní péče</t>
  </si>
  <si>
    <t>Pečovatelská služba</t>
  </si>
  <si>
    <t>Osobní asistence</t>
  </si>
  <si>
    <t>Denní stacionář Dobromysl</t>
  </si>
  <si>
    <t>Odlehčovací služby - terénní</t>
  </si>
  <si>
    <t xml:space="preserve">Terénní </t>
  </si>
  <si>
    <t>Sociální rehabilitace</t>
  </si>
  <si>
    <t>Rožnov pod Radhoštěm, Valašské Meziříčí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</si>
  <si>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</si>
  <si>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</si>
  <si>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</si>
  <si>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DOMINO cz, o. p. s.</t>
  </si>
  <si>
    <t>třída Tomáše Bati 3244, 760 01 Zlín 1</t>
  </si>
  <si>
    <t>Nízkoprahový klub pro děti a mládež</t>
  </si>
  <si>
    <t>Domov pro seniory Koryčany</t>
  </si>
  <si>
    <t>Kyjovská 77, 768 05 Koryčany</t>
  </si>
  <si>
    <t>Pečovatelská služba Koryčany</t>
  </si>
  <si>
    <t>Kroměříž, Uherské Hradiště</t>
  </si>
  <si>
    <t>Elim Vsetín, o.p.s.</t>
  </si>
  <si>
    <t>Horní Jasenka 119, 755 01 Vsetín 1</t>
  </si>
  <si>
    <t>01955144</t>
  </si>
  <si>
    <t>Sociální rehabilitace Elim</t>
  </si>
  <si>
    <t>Denní centrum Rožnov; Denní centrum Elim</t>
  </si>
  <si>
    <t>Rožnov pod Radhoštěm, Vsetín</t>
  </si>
  <si>
    <t>Terénní práce Elim</t>
  </si>
  <si>
    <t>noclehárny</t>
  </si>
  <si>
    <t>Noclehárna Rožnov; Noclehárna Elim</t>
  </si>
  <si>
    <t>Azylový dům Elim</t>
  </si>
  <si>
    <t>Handicap Zlín, z.s.</t>
  </si>
  <si>
    <t>Padělky VI 1357, 760 01 Zlín 1</t>
  </si>
  <si>
    <t>Otrokovice, Zlín</t>
  </si>
  <si>
    <t>Charita Bystřice pod Hostýnem</t>
  </si>
  <si>
    <t>6. května 1612, 768 61 Bystřice pod Hostýnem 1</t>
  </si>
  <si>
    <t>Osobní asistenční služba</t>
  </si>
  <si>
    <t>Denní stacionář pro seniory Chvalčov</t>
  </si>
  <si>
    <t>Charitní pečovatelská služba</t>
  </si>
  <si>
    <t>Charita Holešov</t>
  </si>
  <si>
    <t>Tovární 1407/28, 769 01 Holešov</t>
  </si>
  <si>
    <t>Sociálně aktivizační služby pro rodiny s dětmi</t>
  </si>
  <si>
    <t>Nízkoprahový klub Coolna</t>
  </si>
  <si>
    <t>Charita Kroměříž</t>
  </si>
  <si>
    <t>Ztracená 63/1, 767 01 Kroměříž 1</t>
  </si>
  <si>
    <t>Terénní program Plus</t>
  </si>
  <si>
    <t>Sociální rehabilitace Zahrada</t>
  </si>
  <si>
    <t>Azylový dům pro ženy a matky s dětmi</t>
  </si>
  <si>
    <t>Kontaktní a poradenské centrum Plus</t>
  </si>
  <si>
    <t>Sociální poradna</t>
  </si>
  <si>
    <t>Charita Luhačovice</t>
  </si>
  <si>
    <t>Hradisko 100, 763 26 Luhačovice</t>
  </si>
  <si>
    <t>Luhačovice</t>
  </si>
  <si>
    <t>Denní stacionář Luhačovice</t>
  </si>
  <si>
    <t>Charita Nový Hrozenkov</t>
  </si>
  <si>
    <t>Nový Hrozenkov 504, 756 04 Nový Hrozenkov</t>
  </si>
  <si>
    <t>Charitní odlehčovací služba</t>
  </si>
  <si>
    <t>Dům pokojného stáří; Víceúčelový charitní dům</t>
  </si>
  <si>
    <t>LÁVKA - sociální rehabilitace</t>
  </si>
  <si>
    <t>Denní stacionář Slunečnice</t>
  </si>
  <si>
    <t>Charita Otrokovice</t>
  </si>
  <si>
    <t>Na Uličce 1617, 765 02 Otrokovice 2</t>
  </si>
  <si>
    <t>Samaritán - služby pro lidi bez domova</t>
  </si>
  <si>
    <t>Otrokovice, Zlín, Kroměříž</t>
  </si>
  <si>
    <t>Otrokovice</t>
  </si>
  <si>
    <t>Dluhové poradenství Samaritán</t>
  </si>
  <si>
    <t>Holešov, Otrokovice, Zlín</t>
  </si>
  <si>
    <t>Charitní domov Otrokovice</t>
  </si>
  <si>
    <t>Charitní pečovatelská služba Otrokovice</t>
  </si>
  <si>
    <t>Terénní služba rodinám s dětmi</t>
  </si>
  <si>
    <t>Charita Slavičín</t>
  </si>
  <si>
    <t>Komenského 115, 763 21 Slavičín</t>
  </si>
  <si>
    <t>Denní centrum Maják Slavičín</t>
  </si>
  <si>
    <t>Osobní asistence Slavičín</t>
  </si>
  <si>
    <t>Luhačovice, Valašské Klobouky</t>
  </si>
  <si>
    <t>Charitní pečovatelská služba Slavičín</t>
  </si>
  <si>
    <t>Charitní pečovatelská služba Štítná nad Vláří</t>
  </si>
  <si>
    <t>Sociálně terapeutická dílna Slavičín</t>
  </si>
  <si>
    <t>Charita Uherské Hradiště</t>
  </si>
  <si>
    <t>Velehradská třída 247, 686 01 Uherské Hradiště 1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</si>
  <si>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</si>
  <si>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</si>
  <si>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</si>
  <si>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</si>
  <si>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</si>
  <si>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</si>
  <si>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</si>
  <si>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44018886</t>
  </si>
  <si>
    <t>"Labyrint - centrum sociální rehabilitace"</t>
  </si>
  <si>
    <t>Odlehčovací služba Hluk</t>
  </si>
  <si>
    <t>Terapeutická dílna Klíček</t>
  </si>
  <si>
    <t>Centrum denních služeb pro seniory</t>
  </si>
  <si>
    <t>Centrum osobní asistence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</si>
  <si>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</si>
  <si>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</si>
  <si>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</si>
  <si>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</si>
  <si>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</si>
  <si>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</si>
  <si>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Mariánské nám. 13, 688 01 Uherský Brod 1</t>
  </si>
  <si>
    <t>Charitní dům sv. Petra a Pavla Slavkov</t>
  </si>
  <si>
    <t>Uherský Brod</t>
  </si>
  <si>
    <t>Pečovatelská služba Horní Němčí</t>
  </si>
  <si>
    <t>Charitní dům Vlčnov</t>
  </si>
  <si>
    <t>Odlehčovací služba Strání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</si>
  <si>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</si>
  <si>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</si>
  <si>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</si>
  <si>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</si>
  <si>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</si>
  <si>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</si>
  <si>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</si>
  <si>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</si>
  <si>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Terapeutická dílna sv. Justiny Uherský Brod</t>
  </si>
  <si>
    <t>Odborné sociální poradenství Uherský Brod</t>
  </si>
  <si>
    <t>Sociální rehabilitace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</si>
  <si>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</si>
  <si>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</si>
  <si>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</si>
  <si>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</si>
  <si>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</si>
  <si>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Školní 944, 766 01 Valašské Klobouky</t>
  </si>
  <si>
    <t>Valašské Klobouky, Vsetín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</si>
  <si>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</si>
  <si>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</si>
  <si>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</si>
  <si>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</si>
  <si>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Kpt. Zavadila 1345, 757 01 Valašské Meziříčí 1</t>
  </si>
  <si>
    <t>Denní stacionář Radost</t>
  </si>
  <si>
    <t>Rožnov pod Radhoštěm</t>
  </si>
  <si>
    <t>Pečovatelská služba Rožnov pod Radhoštěm</t>
  </si>
  <si>
    <t>Zastávka</t>
  </si>
  <si>
    <t>Sociální rehabilitace Atta</t>
  </si>
  <si>
    <t>Azylový dům pro matky s dětmi</t>
  </si>
  <si>
    <t>Sociální rehabilitace Amika</t>
  </si>
  <si>
    <t>Valašské Meziříčí, Bystřice pod Hostýnem</t>
  </si>
  <si>
    <t>Pečovatelská služba Kelč</t>
  </si>
  <si>
    <t>Odlehčovací služba</t>
  </si>
  <si>
    <t>Denní centrum</t>
  </si>
  <si>
    <t>Terénní služba Domino</t>
  </si>
  <si>
    <t>Dům pokojného stáří Valašská Bystřice</t>
  </si>
  <si>
    <t>SASanky; Sociálně aktivizační služby pro rodiny s dětmi SASANKY</t>
  </si>
  <si>
    <t>Noclehárna</t>
  </si>
  <si>
    <t>TRIUMF klub</t>
  </si>
  <si>
    <t>Charita Vsetín</t>
  </si>
  <si>
    <t>Horní náměstí 135, 755 01 Vsetín 1</t>
  </si>
  <si>
    <t>Stacionář Magnolia</t>
  </si>
  <si>
    <t>NZDM Zrnko</t>
  </si>
  <si>
    <t>CAMINO sociální rehabilitace</t>
  </si>
  <si>
    <t>Charita Zlín</t>
  </si>
  <si>
    <t>Burešov 4886, 760 01 Zlín 1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</si>
  <si>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</si>
  <si>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</si>
  <si>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</si>
  <si>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</si>
  <si>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</si>
  <si>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Městys Bílá Voda 1, 790 69 Bílá Voda u Javorníka</t>
  </si>
  <si>
    <t>Domov pro seniory Panny Marie Královny</t>
  </si>
  <si>
    <t>Iskérka o.p.s.</t>
  </si>
  <si>
    <t xml:space="preserve">Chodská 534, 756 61 Rožnov pod Radhoštěm 1 </t>
  </si>
  <si>
    <t>Iskérka - sociální rehabilitace</t>
  </si>
  <si>
    <t>Kamarád Rožnov o.p.s.</t>
  </si>
  <si>
    <t>Volkova 523, 756 61 Rožnov pod Radhoštěm 1</t>
  </si>
  <si>
    <t>Letokruhy, o. p. s.</t>
  </si>
  <si>
    <t>Tyršova 1271, 755 01 Vsetín 1</t>
  </si>
  <si>
    <t>Letokruhy, o.p.s. - denní stacionář</t>
  </si>
  <si>
    <t>Letokruhy, o.p.s. - pečovatelská služba</t>
  </si>
  <si>
    <t>Linka SOS Zlín, příspěvková organizace</t>
  </si>
  <si>
    <t>Za Školou 570, Prštné, 760 01 Zlín 1</t>
  </si>
  <si>
    <t>telefonická krizová pomoc</t>
  </si>
  <si>
    <t>LUISA, z.s.</t>
  </si>
  <si>
    <t>Bří Lužů 116, 688 01 Uherský Brod 1</t>
  </si>
  <si>
    <t>Středisko komplexní péče pro rodinu, školu a duševní zdraví, LUISA, z.s.</t>
  </si>
  <si>
    <t>Maltézská pomoc, o.p.s.</t>
  </si>
  <si>
    <t>Lázeňská 485/2, Praha 1 - Malá Strana, 118 00 Praha 011</t>
  </si>
  <si>
    <t>Město Vsetín</t>
  </si>
  <si>
    <t>Svárov 1080, 755 01 Vsetín 1</t>
  </si>
  <si>
    <t>00304450</t>
  </si>
  <si>
    <t>Terénní sociální práce</t>
  </si>
  <si>
    <t>Moravskoslezské sdružení Církve adventistů sedmého dne</t>
  </si>
  <si>
    <t>Newtonova 725/14, Přívoz, 702 00 Ostrava 2</t>
  </si>
  <si>
    <t>Domov pro seniory Efata</t>
  </si>
  <si>
    <t>NA CESTĚ, z. s.</t>
  </si>
  <si>
    <t>Palackého 138, 755 01 Vsetín 1</t>
  </si>
  <si>
    <t>Centrum Archa</t>
  </si>
  <si>
    <t>služby následné péče</t>
  </si>
  <si>
    <t>MOSTY služby následné péče</t>
  </si>
  <si>
    <t>NADĚJE, oblast Nedašov</t>
  </si>
  <si>
    <t>K Brance 11/19e, Praha 13 - Stodůlky, 155 00 Praha 515</t>
  </si>
  <si>
    <t>00570931</t>
  </si>
  <si>
    <t>domovy pro osoby se zdravotním postižením</t>
  </si>
  <si>
    <t>Dům pokojného stáří Naděje Nedašov</t>
  </si>
  <si>
    <t>NADĚJE, oblast Otrokovice</t>
  </si>
  <si>
    <t>Dům Naděje Otrokovice</t>
  </si>
  <si>
    <t>Středisko Naděje Vizovice</t>
  </si>
  <si>
    <t>Kroměříž, Otrokovice</t>
  </si>
  <si>
    <t>Středisko Naděje Vsetín - Rokytnice</t>
  </si>
  <si>
    <t>Dům Naděje Vizovice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</si>
  <si>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</si>
  <si>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</si>
  <si>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</si>
  <si>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NADĚJE, oblast Zlín</t>
  </si>
  <si>
    <t>Dům Naděje Zlín</t>
  </si>
  <si>
    <t>Středisko Naděje Zlín</t>
  </si>
  <si>
    <t>Středisko Naděje Zlín - Jižní Svahy</t>
  </si>
  <si>
    <t>Dům pokojného stáří Naděje Zlín</t>
  </si>
  <si>
    <t>podpora samostatného bydlení</t>
  </si>
  <si>
    <t>Obec Babice</t>
  </si>
  <si>
    <t>Babice 508, 687 03 Babice u Uherského Hradiště</t>
  </si>
  <si>
    <t>00290777</t>
  </si>
  <si>
    <t>Pečovatelská služba Babice</t>
  </si>
  <si>
    <t>Oblastní spolek Českého červeného kříže Zlín</t>
  </si>
  <si>
    <t>Potoky 3314, 760 01 Zlín 1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</si>
  <si>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</si>
  <si>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</si>
  <si>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</si>
  <si>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</si>
  <si>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</si>
  <si>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</si>
  <si>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Voršilská 139/5, Praha 1 - Nové Město, 110 00 Praha 1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</si>
  <si>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</si>
  <si>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</si>
  <si>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</si>
  <si>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</si>
  <si>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</si>
  <si>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</si>
  <si>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</si>
  <si>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
Uherský Brod</t>
  </si>
  <si>
    <t>Pečovatelská služba Napajedla, příspěvková organizace</t>
  </si>
  <si>
    <t>Pod Kalvárií 90, 763 61 Napajedla</t>
  </si>
  <si>
    <t>04294548</t>
  </si>
  <si>
    <t>PETRKLÍČ, o.p.s.</t>
  </si>
  <si>
    <t>Na Krajině 44, Vésky, 686 01 Uherské Hradiště 1</t>
  </si>
  <si>
    <t>pobočný spolek Občanská poradna Pod křídly</t>
  </si>
  <si>
    <t>Nábřeží 268, 757 01 Valašské Meziříčí 1</t>
  </si>
  <si>
    <t>03225828</t>
  </si>
  <si>
    <t>Občanská poradna Pod křídly</t>
  </si>
  <si>
    <t>Podané ruce - osobní asistence</t>
  </si>
  <si>
    <t>Zborovská 465, Místek, 738 01 Frýdek-Místek 1</t>
  </si>
  <si>
    <t>Poradenské centrum pro sluchově postižené Kroměříž, o.p.s.</t>
  </si>
  <si>
    <t>Velehradská 625/4, 767 01 Kroměříž 1</t>
  </si>
  <si>
    <t>Kroměříž, Uherské Hradiště, Valašské Meziříčí</t>
  </si>
  <si>
    <t>Kroměříž, Valašské Meziříčí</t>
  </si>
  <si>
    <t>R-Ego, z.s.</t>
  </si>
  <si>
    <t>náměstí Mezi Šenky 19, 763 21 Slavičín</t>
  </si>
  <si>
    <t>Rodinné centrum Kroměříž, z.s. a Středisko výchovné péče</t>
  </si>
  <si>
    <t>Kollárova 658/13, 767 01 Kroměříž 1</t>
  </si>
  <si>
    <t>04412672</t>
  </si>
  <si>
    <t>Salesiánský klub mládeže, z. s. Zlín</t>
  </si>
  <si>
    <t>Okružní 5430, 760 05 Zlín 5</t>
  </si>
  <si>
    <t>Klub dětí a mládeže - NZDM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</si>
  <si>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</si>
  <si>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</si>
  <si>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</si>
  <si>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</si>
  <si>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</si>
  <si>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</si>
  <si>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</si>
  <si>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</si>
  <si>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</si>
  <si>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</si>
  <si>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</si>
  <si>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Černíkova 965, 687 71 Bojkovice</t>
  </si>
  <si>
    <t>Sociální služby města Kroměříže, příspěvková organizace</t>
  </si>
  <si>
    <t>Riegrovo náměstí 159/15, 767 01 Kroměříž 1</t>
  </si>
  <si>
    <t>Domov pro osoby se zdravotním postižením Barborka</t>
  </si>
  <si>
    <t>Odlehčovací služby</t>
  </si>
  <si>
    <t>Pečovatelská služba CURARE</t>
  </si>
  <si>
    <t>Chráněné bydlení Květná</t>
  </si>
  <si>
    <t>Domov se zvláštním režimem Strom života</t>
  </si>
  <si>
    <t>Domov pro seniory U Moravy</t>
  </si>
  <si>
    <t>Sociálně terapeutické dílny Hanáček</t>
  </si>
  <si>
    <t>Podpora samostatného bydlení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</si>
  <si>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</si>
  <si>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</si>
  <si>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</si>
  <si>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</si>
  <si>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</si>
  <si>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</si>
  <si>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Pačlavice 6, 768 34 Pačlavice</t>
  </si>
  <si>
    <t>Domov pro seniory</t>
  </si>
  <si>
    <t>SOCIÁLNÍ SLUŽBY UHERSKÝ BROD, příspěvková organizace</t>
  </si>
  <si>
    <t>Za Humny 2292, 688 01 Uherský Brod 1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</si>
  <si>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</si>
  <si>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</si>
  <si>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</si>
  <si>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SPMP ČR pobočný spolek Valašské Meziříčí</t>
  </si>
  <si>
    <t>Zdeňka Fibicha 287, 757 01 Valašské Meziříčí 1</t>
  </si>
  <si>
    <t>Sociálně terapeutické dílny</t>
  </si>
  <si>
    <t>Centrum pro lidi se zdravotním postižením</t>
  </si>
  <si>
    <t>Společnost Podané ruce o.p.s.</t>
  </si>
  <si>
    <t>Hilleho 1842/5, Brno-střed, Černá Pole, 602 00 Brno 2</t>
  </si>
  <si>
    <t>Centrum komplexní péče ve Zlínském kraji</t>
  </si>
  <si>
    <t>Uherský Brod, Uherské Hradiště, Zlín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</si>
  <si>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</si>
  <si>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</si>
  <si>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</si>
  <si>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</si>
  <si>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</si>
  <si>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Otrokovice, Vizovice, Zlín</t>
  </si>
  <si>
    <t>Kontaktní centrum v Uherském Hradišti</t>
  </si>
  <si>
    <t>Společnost pro ranou péči, pobočka Brno</t>
  </si>
  <si>
    <t>Uzbecká 572/32, Bohunice, 625 00 Brno 25</t>
  </si>
  <si>
    <t>Luhačovice, Uherské Hradiště, Uherský Brod, Valašské Klobouky, Zlín</t>
  </si>
  <si>
    <t>Společnost pro ranou péči, pobočka pro zrak Olomouc</t>
  </si>
  <si>
    <t>Na Stráni 677/12, Slavonín, 783 01 Olomouc 18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</si>
  <si>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</si>
  <si>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</si>
  <si>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</si>
  <si>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 1</t>
  </si>
  <si>
    <t>domy na půl cesty</t>
  </si>
  <si>
    <t>Dům Pod křídly - dům na půl cesty</t>
  </si>
  <si>
    <t>Správa majetku města Chropyně, příspěvková organizace</t>
  </si>
  <si>
    <t>Ječmínkova 258, 768 11 Chropyně</t>
  </si>
  <si>
    <t xml:space="preserve">Pečovatelská služba města Chropyně  </t>
  </si>
  <si>
    <t>Středisko rané péče EDUCO Zlín z.s.</t>
  </si>
  <si>
    <t>Chlumská 453, Louky, 763 02 Zlín 4</t>
  </si>
  <si>
    <t>Uherskohradišťská nemocnice a.s.</t>
  </si>
  <si>
    <t>J. E. Purkyně 365, 686 06 Uherské Hradiště 6</t>
  </si>
  <si>
    <t>Sociální služby poskytované ve zdravotnických zařízeních lůžkové péče</t>
  </si>
  <si>
    <t>Unie Kompas, z.s.</t>
  </si>
  <si>
    <t>Pod Stráněmi 2505, 760 01 Zlín 1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</si>
  <si>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</si>
  <si>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</si>
  <si>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</si>
  <si>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</si>
  <si>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 a komunitní centrum Integra Vsetín o.p.s.</t>
  </si>
  <si>
    <t>Na Rybníkách 1628, 755 01 Vsetín 1</t>
  </si>
  <si>
    <t>Občanská poradna Vsetín; Kontaktní pracoviště Občanské poradny Vsetín</t>
  </si>
  <si>
    <t>Bystřice pod Hostýnem, Valašské Klobouky, Vsetín</t>
  </si>
  <si>
    <t>Sociálně terapeutická dílna VKCI</t>
  </si>
  <si>
    <t>Vzdělávací, sociální a kulturní středisko při Nadaci Jana Pivečky, o.p.s.</t>
  </si>
  <si>
    <t>Horní náměstí 111, 763 21 Slavičín</t>
  </si>
  <si>
    <t>Poradenské centrum ZEBRA</t>
  </si>
  <si>
    <t>Nízkoprahové zařízení KamPak?</t>
  </si>
  <si>
    <t>Celkem</t>
  </si>
  <si>
    <t>Vysvětlivky ke zkratkám:</t>
  </si>
  <si>
    <t>AP 2025 = Akční plán rozvoje sociálních služeb ve Zlínském kraji pro rok 2025</t>
  </si>
  <si>
    <t>SO ORP = Správní obvod obce s rozšířenou působností</t>
  </si>
  <si>
    <t>Centrum ÁČKO, příspěvková organizace</t>
  </si>
  <si>
    <t>Husova 402/15, 757 01 Valašské Meziříčí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</si>
  <si>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</si>
  <si>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</si>
  <si>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</si>
  <si>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</si>
  <si>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Poradna Centrum ÁČKO</t>
  </si>
  <si>
    <t>Domov pro seniory Burešov, příspěvková organizace</t>
  </si>
  <si>
    <t>Burešov 4884, 760 01 Zlín 1</t>
  </si>
  <si>
    <t>Domov pro seniory Loučka, příspěvková organizace</t>
  </si>
  <si>
    <t>Loučka 128, 763 25 Újezd u Valašských Klobouk</t>
  </si>
  <si>
    <t>Domov se zvláštním režimem Loučka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</si>
  <si>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</si>
  <si>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</si>
  <si>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</si>
  <si>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</si>
  <si>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Dům sociálních služeb Návojná, příspěvková organizace</t>
  </si>
  <si>
    <t>Návojná 100, 763 32 Nedašov</t>
  </si>
  <si>
    <t>Poradenské a krizové centrum, příspěvková organizace</t>
  </si>
  <si>
    <t>U Náhonu 5208, 760 01 Zlín</t>
  </si>
  <si>
    <t>00839281</t>
  </si>
  <si>
    <t>intervenční centra</t>
  </si>
  <si>
    <t>Intervenční centrum Zlínského kraje</t>
  </si>
  <si>
    <t>Poradenské centrum</t>
  </si>
  <si>
    <t>krizová pomoc</t>
  </si>
  <si>
    <t>Krizová pomoc</t>
  </si>
  <si>
    <t>Sociální služby Haná, příspěvková organizace</t>
  </si>
  <si>
    <t>Parková 21, 768 21 Kvasice</t>
  </si>
  <si>
    <t>17330947</t>
  </si>
  <si>
    <t>Chráněné bydlení Bystřice pod Hostýnem</t>
  </si>
  <si>
    <t>Domov pro osoby se zdravotním postižením Javorník, Chvalčov</t>
  </si>
  <si>
    <t>Chráněné bydlení 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</si>
  <si>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</si>
  <si>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</si>
  <si>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</si>
  <si>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Olšava, příspěvková organizace</t>
  </si>
  <si>
    <t>Nezdenice 43, 687 32 Nezdenice</t>
  </si>
  <si>
    <t>70850909</t>
  </si>
  <si>
    <t>Domov pro seniory Nezdenice</t>
  </si>
  <si>
    <t>Centrum bydlení pro osoby se zdravotním postižením Uherský Brod</t>
  </si>
  <si>
    <t>Luhačovice, Uherský Brod</t>
  </si>
  <si>
    <t>Domov pro osoby se zdravotním postižením Uherský Brod</t>
  </si>
  <si>
    <t>Domov pro seniory Luhačovice</t>
  </si>
  <si>
    <t>Sociální služby pro osoby se zdravotním postižením, příspěvková organizace</t>
  </si>
  <si>
    <t>Na Hrádku 100, 763 16 Fryšták</t>
  </si>
  <si>
    <t>Denní stacionář Zlín</t>
  </si>
  <si>
    <t>Domov pro osoby se zdravotním postižením Zlín</t>
  </si>
  <si>
    <t>Domov na Dubíčku</t>
  </si>
  <si>
    <t>týdenní stacionáře</t>
  </si>
  <si>
    <t>Týdenní stacionář Fryšták</t>
  </si>
  <si>
    <t>Chráněné bydlení Zlín</t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</si>
  <si>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</si>
  <si>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</si>
  <si>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</si>
  <si>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</si>
  <si>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Domov pro osoby se zdravotním postižením Velehrad - Buchlovská</t>
  </si>
  <si>
    <t>Domov pro seniory Buchlovice</t>
  </si>
  <si>
    <t>Domov pro osoby se zdravotním postižením Staré Město</t>
  </si>
  <si>
    <t>Domov pro seniory Uherský Ostroh</t>
  </si>
  <si>
    <t>Centrum bydlení pro osoby se zdravotním postižením Uherské Hradiště</t>
  </si>
  <si>
    <t>Komunitní služby pro osoby se zdravotním postižením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</si>
  <si>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</si>
  <si>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</si>
  <si>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</si>
  <si>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</si>
  <si>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</si>
  <si>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Sociální služby Vsetín, příspěvková organizace</t>
  </si>
  <si>
    <t>Záviše Kalandry 1353, 755 01 Vsetín 1</t>
  </si>
  <si>
    <t>Domov pro seniory Rožnov pod Radhoštěm</t>
  </si>
  <si>
    <t>Centrum bydlení Rožnovsko, Chráněné bydlení Rožnov pod Radhoštěm</t>
  </si>
  <si>
    <t>Domov pro seniory Valašské Meziříčí</t>
  </si>
  <si>
    <t>Domov pro seniory Jasenka - Vsetín</t>
  </si>
  <si>
    <t>Centrum bydlení Valašskomeziříčsko, Domov pro osoby se zdravotním postižením Zašová</t>
  </si>
  <si>
    <t>Domov pro seniory Karolinka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</si>
  <si>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</si>
  <si>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</si>
  <si>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</si>
  <si>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t>Centrum bydlení Vsetínsko, Chráněné bydlení Luh</t>
  </si>
  <si>
    <t>Centrum bydlení Rožnovsko, Chráněné bydlení Krásno</t>
  </si>
  <si>
    <t>Centrum bydlení Vsetínsko, Chráněné bydlení Vsetín</t>
  </si>
  <si>
    <t>Pečovatelská služba Napajedla</t>
  </si>
  <si>
    <t>Středisko Naděje Louky</t>
  </si>
  <si>
    <t xml:space="preserve">Středisko Naděje 
Vsetín - Rybníky; Středisko Naděje Rožnov pod Radhoštěm
</t>
  </si>
  <si>
    <t>Středisko Naděje Otrokovice; Středisko Naděje Bystřice pod Hostýnem</t>
  </si>
  <si>
    <t>Středisko Naděje  Vsetín - Sychrov; Středisko Naděje Vsetín - Rokytnice</t>
  </si>
  <si>
    <t>Kroměříž, Otrokovice, Bystřice pod Hostýnem</t>
  </si>
  <si>
    <t>Charitní dům pokojného stáří Cetechovice</t>
  </si>
  <si>
    <t>Domov Rozmarýn</t>
  </si>
  <si>
    <t>Odlehčovací služba Pohoda</t>
  </si>
  <si>
    <t>Denní stacionář Zahrada</t>
  </si>
  <si>
    <t>KLUB RUBIKON</t>
  </si>
  <si>
    <t>Domov Jabloňová</t>
  </si>
  <si>
    <t xml:space="preserve">Pečovatelská služba Diakonka </t>
  </si>
  <si>
    <t>FINANČNÍ PODPORA PŘIZNANÁ POSKYTOVATELŮM SOCIÁLNÍCH SLUŽEB Z ROZPOČTU ZLÍNSKÉHO KRAJE V ROCE 2025 (vyjma Individuálních projektů Zlínského kraje)</t>
  </si>
  <si>
    <t>Poř. číslo</t>
  </si>
  <si>
    <t>Právní forma</t>
  </si>
  <si>
    <t>Program 
Zajištění dostupnosti</t>
  </si>
  <si>
    <t>Program pro sociální služby A</t>
  </si>
  <si>
    <t>Program pro sociální služby B</t>
  </si>
  <si>
    <r>
      <t>Příspěvek 
na provoz</t>
    </r>
    <r>
      <rPr>
        <b/>
        <vertAlign val="superscript"/>
        <sz val="10"/>
        <color theme="1"/>
        <rFont val="Arial"/>
        <family val="2"/>
        <charset val="238"/>
      </rPr>
      <t xml:space="preserve"> 2)</t>
    </r>
  </si>
  <si>
    <t>CELKEM</t>
  </si>
  <si>
    <t>SRO</t>
  </si>
  <si>
    <t>SPOLEK</t>
  </si>
  <si>
    <t>ÚSTAV</t>
  </si>
  <si>
    <t>OPS</t>
  </si>
  <si>
    <t>POK</t>
  </si>
  <si>
    <t>CPO</t>
  </si>
  <si>
    <t>POO</t>
  </si>
  <si>
    <t>OBEC</t>
  </si>
  <si>
    <t>SPOLEK POBOČNÝ</t>
  </si>
  <si>
    <t>AS</t>
  </si>
  <si>
    <r>
      <t>Finanční podpora přiznaná z rozpočtu Zlínského kraje 
(vyjma Individuálních projektů Zlínského kraje)
v roce 2025 (v Kč)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</si>
  <si>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 xml:space="preserve">Finanční podpora v Kč (Zajištění dostupnosti vč. dofinancování) celkem: </t>
    </r>
    <r>
      <rPr>
        <b/>
        <sz val="10"/>
        <color theme="1"/>
        <rFont val="Arial"/>
        <family val="2"/>
        <charset val="238"/>
      </rPr>
      <t>1 838 746 755,00</t>
    </r>
  </si>
  <si>
    <r>
      <t xml:space="preserve">Finanční podpora v Kč (Příspěvek na provoz) celkem: </t>
    </r>
    <r>
      <rPr>
        <b/>
        <sz val="10"/>
        <color theme="1"/>
        <rFont val="Arial"/>
        <family val="2"/>
        <charset val="238"/>
      </rPr>
      <t>0,00</t>
    </r>
  </si>
  <si>
    <t>CDZ Kroměříž</t>
  </si>
  <si>
    <t>centrum duševního zdraví</t>
  </si>
  <si>
    <t>Centrum duševního zdraví Kroměříž</t>
  </si>
  <si>
    <t>CDZ Uherské Hradiště</t>
  </si>
  <si>
    <r>
      <t xml:space="preserve">Finanční podpora v Kč (Program pro soc. sl. A) celkem: </t>
    </r>
    <r>
      <rPr>
        <b/>
        <sz val="10"/>
        <color theme="1"/>
        <rFont val="Arial"/>
        <family val="2"/>
        <charset val="238"/>
      </rPr>
      <t>91 469 500,00</t>
    </r>
  </si>
  <si>
    <t>Global Partner Péče, z.ú.</t>
  </si>
  <si>
    <t>Pobřežní 665/21, 186 00 Praha 8</t>
  </si>
  <si>
    <t>09903046</t>
  </si>
  <si>
    <t>Global Partner</t>
  </si>
  <si>
    <t>Senioři, Osoby se zdravotním postižením</t>
  </si>
  <si>
    <t>Otrokovice
Uherské Hradiště
Zlín</t>
  </si>
  <si>
    <t xml:space="preserve">Odlehčovací služby </t>
  </si>
  <si>
    <t>Odlehčovací služby Chůvičky</t>
  </si>
  <si>
    <t>Zdislava Veselí, z.ú.</t>
  </si>
  <si>
    <t>tř. Masarykova 125, 698 01 Veselí nad Moravou</t>
  </si>
  <si>
    <t>26981751</t>
  </si>
  <si>
    <t>Pečovatelská služba Zdislava Veselí</t>
  </si>
  <si>
    <r>
      <t xml:space="preserve">Finanční podpora v Kč (Program pro soc. služby B) celkem: </t>
    </r>
    <r>
      <rPr>
        <b/>
        <sz val="10"/>
        <color theme="1"/>
        <rFont val="Arial"/>
        <family val="2"/>
        <charset val="238"/>
      </rPr>
      <t>52 480 600,00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</si>
  <si>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2) </t>
    </r>
    <r>
      <rPr>
        <sz val="11"/>
        <color theme="1"/>
        <rFont val="Calibri"/>
        <family val="2"/>
        <charset val="238"/>
        <scheme val="minor"/>
      </rPr>
      <t>Zdroj dat: Webová aplikace KISSoS</t>
    </r>
  </si>
  <si>
    <t>Počet jednotek 
(kapacita) 
(dle AP 2025)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</si>
  <si>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 xml:space="preserve">Finanční podpora přiznaná z rozpočtu Zlínského kraje po vratkách poskytnuté dotace uskutečněných během roku </t>
    </r>
  </si>
  <si>
    <t>(k datu zpracování nejsme schopni dodat rozpad na jednotlivá ID)</t>
  </si>
  <si>
    <t>Finanční podpora za rok 2025 CELKEM v Kč (bez individuálních projektů): 1 970 668 425,00</t>
  </si>
  <si>
    <t>(k datu zpracování nejsou ještě známy vratky za vyúčtování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</si>
</sst>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 applyProtection="1">
      <alignment horizontal="left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/>
    <xf numFmtId="3" fontId="3" fillId="3" borderId="2" xfId="2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3" fontId="9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0" fontId="0" fillId="3" borderId="0" xfId="0" applyFill="1"/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3" fillId="0" borderId="2" xfId="3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3" fontId="3" fillId="6" borderId="2" xfId="2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</cellXfs>
  <cellStyles count="4">
    <cellStyle name="Čárka" xfId="1" builtinId="3"/>
    <cellStyle name="Normální" xfId="0" builtinId="0"/>
    <cellStyle name="Normální 4" xfId="3" xr:uid="{A6D53999-A254-4A72-A026-C980AF9613AF}"/>
    <cellStyle name="Procenta" xfId="2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oška Martin" id="{B80F43A9-9E7A-4B24-BF77-7DCC71ABFA08}" userId="S::martin.matoska@zlinskykraj.cz::512ce00a-0079-4e1c-b970-5a70c7ec0fb7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2" dT="2025-09-26T09:18:43.32" personId="{B80F43A9-9E7A-4B24-BF77-7DCC71ABFA08}" id="{1C36FEA6-4F54-4F6C-90AE-67F53F5451EB}">
    <text>(do 30. 4. 2025 8703925)</text>
  </threadedComment>
  <threadedComment ref="H32" dT="2025-09-26T09:19:14.54" personId="{B80F43A9-9E7A-4B24-BF77-7DCC71ABFA08}" id="{ECDD5758-1506-4611-A714-9D86DA555C3C}">
    <text xml:space="preserve">(do 30. 4. 2025 CDZ Kroměříž) </text>
  </threadedComment>
  <threadedComment ref="F131" dT="2025-09-26T10:47:27.62" personId="{B80F43A9-9E7A-4B24-BF77-7DCC71ABFA08}" id="{B6266085-5795-451D-B356-E6ABA2893EB8}">
    <text>(do 30. 4. 2025 sociální rehabilitace)</text>
  </threadedComment>
  <threadedComment ref="G131" dT="2025-09-26T10:47:40.14" personId="{B80F43A9-9E7A-4B24-BF77-7DCC71ABFA08}" id="{F061131D-14EE-4063-83E8-A5C1943DD079}">
    <text>(do 30. 4.2025 5511455)</text>
  </threadedComment>
  <threadedComment ref="H131" dT="2025-09-26T10:47:54.90" personId="{B80F43A9-9E7A-4B24-BF77-7DCC71ABFA08}" id="{F22646D8-5488-4D15-948B-C3DD92D2535C}">
    <text>(do 30. 4. 2025 Sociální rehabilitace CDZ)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BEB0-D280-4707-A7C4-C4FE313EF41D}">
  <sheetPr>
    <tabColor theme="6" tint="0.39997558519241921"/>
  </sheetPr>
  <dimension ref="A1:X353"/>
  <sheetViews>
    <sheetView tabSelected="1" zoomScale="71" zoomScaleNormal="71" zoomScalePageLayoutView="80" workbookViewId="0">
      <pane ySplit="4" topLeftCell="A327" activePane="bottomLeft" state="frozen"/>
      <selection activeCell="D1" sqref="D1"/>
      <selection pane="bottomLeft" activeCell="E351" sqref="E351"/>
    </sheetView>
  </sheetViews>
  <sheetFormatPr defaultRowHeight="15" x14ac:dyDescent="0.25"/>
  <cols>
    <col min="1" max="1" width="6.7109375" customWidth="1"/>
    <col min="2" max="2" width="28" customWidth="1"/>
    <col min="3" max="3" width="13.7109375" customWidth="1"/>
    <col min="4" max="4" width="35.5703125" customWidth="1"/>
    <col min="5" max="5" width="11" customWidth="1"/>
    <col min="6" max="6" width="23.85546875" customWidth="1"/>
    <col min="7" max="7" width="13.7109375" customWidth="1"/>
    <col min="8" max="8" width="24.85546875" customWidth="1"/>
    <col min="9" max="10" width="19.5703125" customWidth="1"/>
    <col min="11" max="11" width="19" customWidth="1"/>
    <col min="12" max="12" width="26.85546875" customWidth="1"/>
    <col min="13" max="13" width="20.7109375" style="44" customWidth="1"/>
    <col min="14" max="14" width="16.42578125" bestFit="1" customWidth="1"/>
    <col min="15" max="21" width="16.7109375" customWidth="1"/>
    <col min="22" max="22" width="22.28515625" style="18" customWidth="1"/>
    <col min="23" max="23" width="18.85546875" customWidth="1"/>
    <col min="24" max="24" width="19.28515625" customWidth="1"/>
  </cols>
  <sheetData>
    <row r="1" spans="1:22" ht="18" customHeight="1" x14ac:dyDescent="0.25">
      <c r="B1" s="38" t="s">
        <v>551</v>
      </c>
    </row>
    <row r="2" spans="1:22" ht="19.5" customHeight="1" x14ac:dyDescent="0.25"/>
    <row r="3" spans="1:22" ht="51.75" customHeight="1" x14ac:dyDescent="0.25">
      <c r="B3" s="39"/>
      <c r="N3" s="50" t="s">
        <v>569</v>
      </c>
      <c r="O3" s="50"/>
      <c r="P3" s="50"/>
      <c r="Q3" s="50"/>
      <c r="R3" s="50"/>
      <c r="U3" s="18"/>
      <c r="V3"/>
    </row>
    <row r="4" spans="1:22" ht="51" x14ac:dyDescent="0.25">
      <c r="A4" s="40" t="s">
        <v>552</v>
      </c>
      <c r="B4" s="40" t="s">
        <v>0</v>
      </c>
      <c r="C4" s="40" t="s">
        <v>553</v>
      </c>
      <c r="D4" s="40" t="s">
        <v>1</v>
      </c>
      <c r="E4" s="40" t="s">
        <v>2</v>
      </c>
      <c r="F4" s="40" t="s">
        <v>3</v>
      </c>
      <c r="G4" s="40" t="s">
        <v>4</v>
      </c>
      <c r="H4" s="40" t="s">
        <v>5</v>
      </c>
      <c r="I4" s="40" t="s">
        <v>6</v>
      </c>
      <c r="J4" s="40" t="s">
        <v>7</v>
      </c>
      <c r="K4" s="40" t="s">
        <v>8</v>
      </c>
      <c r="L4" s="40" t="s">
        <v>9</v>
      </c>
      <c r="M4" s="49" t="s">
        <v>591</v>
      </c>
      <c r="N4" s="41" t="s">
        <v>554</v>
      </c>
      <c r="O4" s="41" t="s">
        <v>555</v>
      </c>
      <c r="P4" s="41" t="s">
        <v>556</v>
      </c>
      <c r="Q4" s="42" t="s">
        <v>557</v>
      </c>
      <c r="R4" s="42" t="s">
        <v>558</v>
      </c>
      <c r="U4" s="18"/>
      <c r="V4"/>
    </row>
    <row r="5" spans="1:22" s="6" customFormat="1" ht="25.5" x14ac:dyDescent="0.25">
      <c r="A5" s="1">
        <v>1</v>
      </c>
      <c r="B5" s="2" t="s">
        <v>10</v>
      </c>
      <c r="C5" s="2" t="s">
        <v>559</v>
      </c>
      <c r="D5" s="2" t="s">
        <v>11</v>
      </c>
      <c r="E5" s="3" t="s">
        <v>12</v>
      </c>
      <c r="F5" s="2" t="s">
        <v>13</v>
      </c>
      <c r="G5" s="4">
        <v>4200668</v>
      </c>
      <c r="H5" s="2" t="s">
        <v>14</v>
      </c>
      <c r="I5" s="47" t="s">
        <v>15</v>
      </c>
      <c r="J5" s="47" t="s">
        <v>16</v>
      </c>
      <c r="K5" s="5" t="s">
        <v>17</v>
      </c>
      <c r="L5" s="2" t="s">
        <v>18</v>
      </c>
      <c r="M5" s="48">
        <f>8+7+1.5</f>
        <v>16.5</v>
      </c>
      <c r="N5" s="19">
        <f>4728100+264830</f>
        <v>4992930</v>
      </c>
      <c r="O5" s="19">
        <v>467700</v>
      </c>
      <c r="P5" s="19">
        <v>4624600</v>
      </c>
      <c r="Q5" s="19">
        <v>0</v>
      </c>
      <c r="R5" s="19">
        <f t="shared" ref="R5:R39" si="0">SUM(N5:Q5)</f>
        <v>10085230</v>
      </c>
    </row>
    <row r="6" spans="1:22" ht="25.5" x14ac:dyDescent="0.25">
      <c r="A6" s="1">
        <v>2</v>
      </c>
      <c r="B6" s="2" t="s">
        <v>19</v>
      </c>
      <c r="C6" s="2" t="s">
        <v>560</v>
      </c>
      <c r="D6" s="2" t="s">
        <v>20</v>
      </c>
      <c r="E6" s="1">
        <v>27002438</v>
      </c>
      <c r="F6" s="2" t="s">
        <v>21</v>
      </c>
      <c r="G6" s="4">
        <v>3645453</v>
      </c>
      <c r="H6" s="2" t="s">
        <v>22</v>
      </c>
      <c r="I6" s="47" t="s">
        <v>23</v>
      </c>
      <c r="J6" s="47" t="s">
        <v>24</v>
      </c>
      <c r="K6" s="5" t="s">
        <v>25</v>
      </c>
      <c r="L6" s="2" t="s">
        <v>18</v>
      </c>
      <c r="M6" s="48">
        <f>4</f>
        <v>4</v>
      </c>
      <c r="N6" s="19">
        <v>2018260</v>
      </c>
      <c r="O6" s="19">
        <v>531600</v>
      </c>
      <c r="P6" s="19">
        <v>0</v>
      </c>
      <c r="Q6" s="19">
        <v>0</v>
      </c>
      <c r="R6" s="19">
        <f t="shared" si="0"/>
        <v>2549860</v>
      </c>
      <c r="V6"/>
    </row>
    <row r="7" spans="1:22" ht="63.75" x14ac:dyDescent="0.25">
      <c r="A7" s="1">
        <v>3</v>
      </c>
      <c r="B7" s="2" t="s">
        <v>19</v>
      </c>
      <c r="C7" s="2" t="s">
        <v>560</v>
      </c>
      <c r="D7" s="2" t="s">
        <v>20</v>
      </c>
      <c r="E7" s="1">
        <v>27002438</v>
      </c>
      <c r="F7" s="2" t="s">
        <v>26</v>
      </c>
      <c r="G7" s="4">
        <v>9914652</v>
      </c>
      <c r="H7" s="2" t="s">
        <v>27</v>
      </c>
      <c r="I7" s="47" t="s">
        <v>15</v>
      </c>
      <c r="J7" s="47" t="s">
        <v>24</v>
      </c>
      <c r="K7" s="5" t="s">
        <v>28</v>
      </c>
      <c r="L7" s="2" t="s">
        <v>18</v>
      </c>
      <c r="M7" s="48">
        <v>2.2000000000000002</v>
      </c>
      <c r="N7" s="19">
        <v>1558070</v>
      </c>
      <c r="O7" s="19">
        <v>145700</v>
      </c>
      <c r="P7" s="19">
        <v>0</v>
      </c>
      <c r="Q7" s="19">
        <v>0</v>
      </c>
      <c r="R7" s="19">
        <f t="shared" si="0"/>
        <v>1703770</v>
      </c>
      <c r="V7"/>
    </row>
    <row r="8" spans="1:22" ht="25.5" x14ac:dyDescent="0.25">
      <c r="A8" s="1">
        <v>4</v>
      </c>
      <c r="B8" s="2" t="s">
        <v>29</v>
      </c>
      <c r="C8" s="2" t="s">
        <v>561</v>
      </c>
      <c r="D8" s="2" t="s">
        <v>30</v>
      </c>
      <c r="E8" s="1">
        <v>27664333</v>
      </c>
      <c r="F8" s="2" t="s">
        <v>31</v>
      </c>
      <c r="G8" s="4">
        <v>3913967</v>
      </c>
      <c r="H8" s="2" t="s">
        <v>29</v>
      </c>
      <c r="I8" s="47" t="s">
        <v>15</v>
      </c>
      <c r="J8" s="47" t="s">
        <v>16</v>
      </c>
      <c r="K8" s="5" t="s">
        <v>32</v>
      </c>
      <c r="L8" s="2" t="s">
        <v>18</v>
      </c>
      <c r="M8" s="48">
        <f>4.5+0.5+1</f>
        <v>6</v>
      </c>
      <c r="N8" s="19">
        <v>2309330</v>
      </c>
      <c r="O8" s="19">
        <v>350000</v>
      </c>
      <c r="P8" s="19">
        <v>546700</v>
      </c>
      <c r="Q8" s="19">
        <v>0</v>
      </c>
      <c r="R8" s="19">
        <f t="shared" si="0"/>
        <v>3206030</v>
      </c>
      <c r="V8"/>
    </row>
    <row r="9" spans="1:22" ht="25.5" x14ac:dyDescent="0.25">
      <c r="A9" s="1">
        <v>5</v>
      </c>
      <c r="B9" s="2" t="s">
        <v>29</v>
      </c>
      <c r="C9" s="2" t="s">
        <v>561</v>
      </c>
      <c r="D9" s="2" t="s">
        <v>30</v>
      </c>
      <c r="E9" s="1">
        <v>27664333</v>
      </c>
      <c r="F9" s="2" t="s">
        <v>33</v>
      </c>
      <c r="G9" s="4">
        <v>4879046</v>
      </c>
      <c r="H9" s="2" t="s">
        <v>29</v>
      </c>
      <c r="I9" s="47" t="s">
        <v>34</v>
      </c>
      <c r="J9" s="47" t="s">
        <v>16</v>
      </c>
      <c r="K9" s="5" t="s">
        <v>35</v>
      </c>
      <c r="L9" s="2" t="s">
        <v>36</v>
      </c>
      <c r="M9" s="48">
        <v>16</v>
      </c>
      <c r="N9" s="19">
        <v>4480000</v>
      </c>
      <c r="O9" s="19">
        <v>209900</v>
      </c>
      <c r="P9" s="19">
        <v>0</v>
      </c>
      <c r="Q9" s="19">
        <v>0</v>
      </c>
      <c r="R9" s="19">
        <f t="shared" si="0"/>
        <v>4689900</v>
      </c>
      <c r="V9"/>
    </row>
    <row r="10" spans="1:22" ht="25.5" x14ac:dyDescent="0.25">
      <c r="A10" s="1">
        <v>6</v>
      </c>
      <c r="B10" s="2" t="s">
        <v>37</v>
      </c>
      <c r="C10" s="2" t="s">
        <v>561</v>
      </c>
      <c r="D10" s="2" t="s">
        <v>38</v>
      </c>
      <c r="E10" s="3" t="s">
        <v>39</v>
      </c>
      <c r="F10" s="2" t="s">
        <v>26</v>
      </c>
      <c r="G10" s="4">
        <v>6583408</v>
      </c>
      <c r="H10" s="2" t="s">
        <v>37</v>
      </c>
      <c r="I10" s="47" t="s">
        <v>15</v>
      </c>
      <c r="J10" s="47" t="s">
        <v>24</v>
      </c>
      <c r="K10" s="5" t="s">
        <v>40</v>
      </c>
      <c r="L10" s="2" t="s">
        <v>18</v>
      </c>
      <c r="M10" s="48">
        <v>7.12</v>
      </c>
      <c r="N10" s="19">
        <v>5645780</v>
      </c>
      <c r="O10" s="19">
        <v>471500</v>
      </c>
      <c r="P10" s="19">
        <v>0</v>
      </c>
      <c r="Q10" s="19">
        <v>0</v>
      </c>
      <c r="R10" s="19">
        <f t="shared" si="0"/>
        <v>6117280</v>
      </c>
      <c r="V10"/>
    </row>
    <row r="11" spans="1:22" ht="25.5" x14ac:dyDescent="0.25">
      <c r="A11" s="1">
        <v>7</v>
      </c>
      <c r="B11" s="2" t="s">
        <v>41</v>
      </c>
      <c r="C11" s="43" t="s">
        <v>562</v>
      </c>
      <c r="D11" s="2" t="s">
        <v>42</v>
      </c>
      <c r="E11" s="1">
        <v>29267609</v>
      </c>
      <c r="F11" s="2" t="s">
        <v>43</v>
      </c>
      <c r="G11" s="4">
        <v>1967289</v>
      </c>
      <c r="H11" s="2" t="s">
        <v>44</v>
      </c>
      <c r="I11" s="47" t="s">
        <v>45</v>
      </c>
      <c r="J11" s="47" t="s">
        <v>24</v>
      </c>
      <c r="K11" s="5" t="s">
        <v>46</v>
      </c>
      <c r="L11" s="2" t="s">
        <v>18</v>
      </c>
      <c r="M11" s="48">
        <v>1.4</v>
      </c>
      <c r="N11" s="19">
        <v>1139570</v>
      </c>
      <c r="O11" s="19">
        <v>70300</v>
      </c>
      <c r="P11" s="19">
        <v>0</v>
      </c>
      <c r="Q11" s="19">
        <v>0</v>
      </c>
      <c r="R11" s="19">
        <f t="shared" si="0"/>
        <v>1209870</v>
      </c>
      <c r="V11"/>
    </row>
    <row r="12" spans="1:22" ht="25.5" x14ac:dyDescent="0.25">
      <c r="A12" s="1">
        <v>8</v>
      </c>
      <c r="B12" s="2" t="s">
        <v>41</v>
      </c>
      <c r="C12" s="43" t="s">
        <v>562</v>
      </c>
      <c r="D12" s="2" t="s">
        <v>42</v>
      </c>
      <c r="E12" s="1">
        <v>29267609</v>
      </c>
      <c r="F12" s="2" t="s">
        <v>47</v>
      </c>
      <c r="G12" s="4">
        <v>8868114</v>
      </c>
      <c r="H12" s="2" t="s">
        <v>48</v>
      </c>
      <c r="I12" s="47" t="s">
        <v>34</v>
      </c>
      <c r="J12" s="47" t="s">
        <v>24</v>
      </c>
      <c r="K12" s="5" t="s">
        <v>46</v>
      </c>
      <c r="L12" s="2" t="s">
        <v>36</v>
      </c>
      <c r="M12" s="48">
        <v>45</v>
      </c>
      <c r="N12" s="19">
        <v>6926770</v>
      </c>
      <c r="O12" s="19">
        <v>169800</v>
      </c>
      <c r="P12" s="19">
        <v>0</v>
      </c>
      <c r="Q12" s="19">
        <v>0</v>
      </c>
      <c r="R12" s="19">
        <f t="shared" si="0"/>
        <v>7096570</v>
      </c>
      <c r="V12"/>
    </row>
    <row r="13" spans="1:22" ht="51" x14ac:dyDescent="0.25">
      <c r="A13" s="1">
        <v>9</v>
      </c>
      <c r="B13" s="2" t="s">
        <v>49</v>
      </c>
      <c r="C13" s="43" t="s">
        <v>562</v>
      </c>
      <c r="D13" s="2" t="s">
        <v>50</v>
      </c>
      <c r="E13" s="3" t="s">
        <v>51</v>
      </c>
      <c r="F13" s="2" t="s">
        <v>52</v>
      </c>
      <c r="G13" s="4">
        <v>7488093</v>
      </c>
      <c r="H13" s="2" t="s">
        <v>53</v>
      </c>
      <c r="I13" s="47" t="s">
        <v>15</v>
      </c>
      <c r="J13" s="47" t="s">
        <v>54</v>
      </c>
      <c r="K13" s="5" t="s">
        <v>55</v>
      </c>
      <c r="L13" s="2" t="s">
        <v>18</v>
      </c>
      <c r="M13" s="48">
        <v>1.9</v>
      </c>
      <c r="N13" s="19">
        <v>2273370</v>
      </c>
      <c r="O13" s="19">
        <v>148300</v>
      </c>
      <c r="P13" s="19">
        <v>0</v>
      </c>
      <c r="Q13" s="19">
        <v>0</v>
      </c>
      <c r="R13" s="19">
        <f t="shared" si="0"/>
        <v>2421670</v>
      </c>
      <c r="V13"/>
    </row>
    <row r="14" spans="1:22" ht="51" x14ac:dyDescent="0.25">
      <c r="A14" s="1">
        <v>10</v>
      </c>
      <c r="B14" s="2" t="s">
        <v>49</v>
      </c>
      <c r="C14" s="43" t="s">
        <v>562</v>
      </c>
      <c r="D14" s="2" t="s">
        <v>50</v>
      </c>
      <c r="E14" s="3" t="s">
        <v>51</v>
      </c>
      <c r="F14" s="2" t="s">
        <v>33</v>
      </c>
      <c r="G14" s="4">
        <v>7875047</v>
      </c>
      <c r="H14" s="2" t="s">
        <v>53</v>
      </c>
      <c r="I14" s="47" t="s">
        <v>15</v>
      </c>
      <c r="J14" s="47" t="s">
        <v>54</v>
      </c>
      <c r="K14" s="5" t="s">
        <v>55</v>
      </c>
      <c r="L14" s="2" t="s">
        <v>18</v>
      </c>
      <c r="M14" s="48">
        <v>2.1</v>
      </c>
      <c r="N14" s="19">
        <v>164300</v>
      </c>
      <c r="O14" s="19">
        <v>15500</v>
      </c>
      <c r="P14" s="19">
        <v>0</v>
      </c>
      <c r="Q14" s="19">
        <v>0</v>
      </c>
      <c r="R14" s="19">
        <f t="shared" si="0"/>
        <v>179800</v>
      </c>
      <c r="V14"/>
    </row>
    <row r="15" spans="1:22" s="6" customFormat="1" ht="51" x14ac:dyDescent="0.25">
      <c r="A15" s="1">
        <v>11</v>
      </c>
      <c r="B15" s="2" t="s">
        <v>49</v>
      </c>
      <c r="C15" s="43" t="s">
        <v>562</v>
      </c>
      <c r="D15" s="2" t="s">
        <v>50</v>
      </c>
      <c r="E15" s="1" t="s">
        <v>51</v>
      </c>
      <c r="F15" s="2" t="s">
        <v>13</v>
      </c>
      <c r="G15" s="4">
        <v>9045809</v>
      </c>
      <c r="H15" s="2" t="s">
        <v>53</v>
      </c>
      <c r="I15" s="47" t="s">
        <v>15</v>
      </c>
      <c r="J15" s="47" t="s">
        <v>54</v>
      </c>
      <c r="K15" s="5" t="s">
        <v>55</v>
      </c>
      <c r="L15" s="2" t="s">
        <v>18</v>
      </c>
      <c r="M15" s="48">
        <f>8.17+2.1</f>
        <v>10.27</v>
      </c>
      <c r="N15" s="19">
        <f>1442480+1034270</f>
        <v>2476750</v>
      </c>
      <c r="O15" s="19">
        <v>77700</v>
      </c>
      <c r="P15" s="19">
        <v>0</v>
      </c>
      <c r="Q15" s="19">
        <v>0</v>
      </c>
      <c r="R15" s="19">
        <f t="shared" si="0"/>
        <v>2554450</v>
      </c>
    </row>
    <row r="16" spans="1:22" ht="51" x14ac:dyDescent="0.25">
      <c r="A16" s="1">
        <v>12</v>
      </c>
      <c r="B16" s="2" t="s">
        <v>49</v>
      </c>
      <c r="C16" s="43" t="s">
        <v>562</v>
      </c>
      <c r="D16" s="2" t="s">
        <v>50</v>
      </c>
      <c r="E16" s="3" t="s">
        <v>51</v>
      </c>
      <c r="F16" s="2" t="s">
        <v>56</v>
      </c>
      <c r="G16" s="4">
        <v>9069104</v>
      </c>
      <c r="H16" s="2" t="s">
        <v>57</v>
      </c>
      <c r="I16" s="47" t="s">
        <v>58</v>
      </c>
      <c r="J16" s="47" t="s">
        <v>54</v>
      </c>
      <c r="K16" s="5" t="s">
        <v>55</v>
      </c>
      <c r="L16" s="2" t="s">
        <v>18</v>
      </c>
      <c r="M16" s="48">
        <v>2.5</v>
      </c>
      <c r="N16" s="19">
        <v>1446900</v>
      </c>
      <c r="O16" s="19">
        <v>178500</v>
      </c>
      <c r="P16" s="19">
        <v>0</v>
      </c>
      <c r="Q16" s="19">
        <v>0</v>
      </c>
      <c r="R16" s="19">
        <f t="shared" si="0"/>
        <v>1625400</v>
      </c>
      <c r="V16"/>
    </row>
    <row r="17" spans="1:22" ht="25.5" x14ac:dyDescent="0.25">
      <c r="A17" s="1">
        <v>13</v>
      </c>
      <c r="B17" s="2" t="s">
        <v>59</v>
      </c>
      <c r="C17" s="43" t="s">
        <v>562</v>
      </c>
      <c r="D17" s="2" t="s">
        <v>60</v>
      </c>
      <c r="E17" s="1">
        <v>25909614</v>
      </c>
      <c r="F17" s="2" t="s">
        <v>61</v>
      </c>
      <c r="G17" s="4">
        <v>1628165</v>
      </c>
      <c r="H17" s="2" t="s">
        <v>62</v>
      </c>
      <c r="I17" s="47" t="s">
        <v>15</v>
      </c>
      <c r="J17" s="47" t="s">
        <v>63</v>
      </c>
      <c r="K17" s="5" t="s">
        <v>64</v>
      </c>
      <c r="L17" s="2" t="s">
        <v>18</v>
      </c>
      <c r="M17" s="48">
        <v>2</v>
      </c>
      <c r="N17" s="19">
        <v>1540480</v>
      </c>
      <c r="O17" s="19">
        <v>146100</v>
      </c>
      <c r="P17" s="19">
        <v>0</v>
      </c>
      <c r="Q17" s="19">
        <v>0</v>
      </c>
      <c r="R17" s="19">
        <f t="shared" si="0"/>
        <v>1686580</v>
      </c>
      <c r="V17"/>
    </row>
    <row r="18" spans="1:22" ht="25.5" x14ac:dyDescent="0.25">
      <c r="A18" s="1">
        <v>14</v>
      </c>
      <c r="B18" s="2" t="s">
        <v>59</v>
      </c>
      <c r="C18" s="43" t="s">
        <v>562</v>
      </c>
      <c r="D18" s="2" t="s">
        <v>60</v>
      </c>
      <c r="E18" s="1">
        <v>25909614</v>
      </c>
      <c r="F18" s="2" t="s">
        <v>61</v>
      </c>
      <c r="G18" s="4">
        <v>1675690</v>
      </c>
      <c r="H18" s="2" t="s">
        <v>65</v>
      </c>
      <c r="I18" s="47" t="s">
        <v>15</v>
      </c>
      <c r="J18" s="47" t="s">
        <v>63</v>
      </c>
      <c r="K18" s="5" t="s">
        <v>17</v>
      </c>
      <c r="L18" s="2" t="s">
        <v>18</v>
      </c>
      <c r="M18" s="48">
        <v>8</v>
      </c>
      <c r="N18" s="19">
        <v>6161950</v>
      </c>
      <c r="O18" s="19">
        <v>584400</v>
      </c>
      <c r="P18" s="19">
        <v>0</v>
      </c>
      <c r="Q18" s="19">
        <v>0</v>
      </c>
      <c r="R18" s="19">
        <f t="shared" si="0"/>
        <v>6746350</v>
      </c>
      <c r="V18"/>
    </row>
    <row r="19" spans="1:22" ht="25.5" x14ac:dyDescent="0.25">
      <c r="A19" s="1">
        <v>15</v>
      </c>
      <c r="B19" s="2" t="s">
        <v>59</v>
      </c>
      <c r="C19" s="43" t="s">
        <v>562</v>
      </c>
      <c r="D19" s="2" t="s">
        <v>60</v>
      </c>
      <c r="E19" s="1">
        <v>25909614</v>
      </c>
      <c r="F19" s="2" t="s">
        <v>61</v>
      </c>
      <c r="G19" s="4">
        <v>6821779</v>
      </c>
      <c r="H19" s="2" t="s">
        <v>66</v>
      </c>
      <c r="I19" s="47" t="s">
        <v>15</v>
      </c>
      <c r="J19" s="47" t="s">
        <v>63</v>
      </c>
      <c r="K19" s="5" t="s">
        <v>67</v>
      </c>
      <c r="L19" s="2" t="s">
        <v>18</v>
      </c>
      <c r="M19" s="48">
        <v>2</v>
      </c>
      <c r="N19" s="19">
        <v>1540480</v>
      </c>
      <c r="O19" s="19">
        <v>146100</v>
      </c>
      <c r="P19" s="19">
        <v>0</v>
      </c>
      <c r="Q19" s="19">
        <v>0</v>
      </c>
      <c r="R19" s="19">
        <f t="shared" si="0"/>
        <v>1686580</v>
      </c>
      <c r="V19"/>
    </row>
    <row r="20" spans="1:22" ht="25.5" x14ac:dyDescent="0.25">
      <c r="A20" s="1">
        <v>16</v>
      </c>
      <c r="B20" s="2" t="s">
        <v>59</v>
      </c>
      <c r="C20" s="43" t="s">
        <v>562</v>
      </c>
      <c r="D20" s="2" t="s">
        <v>60</v>
      </c>
      <c r="E20" s="1">
        <v>25909614</v>
      </c>
      <c r="F20" s="2" t="s">
        <v>68</v>
      </c>
      <c r="G20" s="4">
        <v>7290495</v>
      </c>
      <c r="H20" s="2" t="s">
        <v>69</v>
      </c>
      <c r="I20" s="47" t="s">
        <v>23</v>
      </c>
      <c r="J20" s="47" t="s">
        <v>63</v>
      </c>
      <c r="K20" s="5" t="s">
        <v>70</v>
      </c>
      <c r="L20" s="2" t="s">
        <v>18</v>
      </c>
      <c r="M20" s="48">
        <v>1.02</v>
      </c>
      <c r="N20" s="19">
        <v>788900</v>
      </c>
      <c r="O20" s="19">
        <v>92500</v>
      </c>
      <c r="P20" s="19">
        <v>0</v>
      </c>
      <c r="Q20" s="19">
        <v>0</v>
      </c>
      <c r="R20" s="19">
        <f t="shared" si="0"/>
        <v>881400</v>
      </c>
      <c r="V20"/>
    </row>
    <row r="21" spans="1:22" ht="25.5" x14ac:dyDescent="0.25">
      <c r="A21" s="1">
        <v>17</v>
      </c>
      <c r="B21" s="2" t="s">
        <v>59</v>
      </c>
      <c r="C21" s="43" t="s">
        <v>562</v>
      </c>
      <c r="D21" s="2" t="s">
        <v>60</v>
      </c>
      <c r="E21" s="1">
        <v>25909614</v>
      </c>
      <c r="F21" s="2" t="s">
        <v>47</v>
      </c>
      <c r="G21" s="4">
        <v>8174297</v>
      </c>
      <c r="H21" s="2" t="s">
        <v>59</v>
      </c>
      <c r="I21" s="47" t="s">
        <v>34</v>
      </c>
      <c r="J21" s="47" t="s">
        <v>63</v>
      </c>
      <c r="K21" s="5" t="s">
        <v>70</v>
      </c>
      <c r="L21" s="2" t="s">
        <v>36</v>
      </c>
      <c r="M21" s="48">
        <v>18</v>
      </c>
      <c r="N21" s="19">
        <v>2958480</v>
      </c>
      <c r="O21" s="19">
        <v>158300</v>
      </c>
      <c r="P21" s="19">
        <v>0</v>
      </c>
      <c r="Q21" s="19">
        <v>0</v>
      </c>
      <c r="R21" s="19">
        <f t="shared" si="0"/>
        <v>3116780</v>
      </c>
      <c r="V21"/>
    </row>
    <row r="22" spans="1:22" ht="25.5" x14ac:dyDescent="0.25">
      <c r="A22" s="1">
        <v>18</v>
      </c>
      <c r="B22" s="2" t="s">
        <v>59</v>
      </c>
      <c r="C22" s="43" t="s">
        <v>562</v>
      </c>
      <c r="D22" s="2" t="s">
        <v>60</v>
      </c>
      <c r="E22" s="1">
        <v>25909614</v>
      </c>
      <c r="F22" s="2" t="s">
        <v>61</v>
      </c>
      <c r="G22" s="4">
        <v>9542194</v>
      </c>
      <c r="H22" s="2" t="s">
        <v>71</v>
      </c>
      <c r="I22" s="47" t="s">
        <v>15</v>
      </c>
      <c r="J22" s="47" t="s">
        <v>63</v>
      </c>
      <c r="K22" s="5" t="s">
        <v>72</v>
      </c>
      <c r="L22" s="2" t="s">
        <v>18</v>
      </c>
      <c r="M22" s="48">
        <v>7.3</v>
      </c>
      <c r="N22" s="19">
        <v>5622780</v>
      </c>
      <c r="O22" s="19">
        <v>533300</v>
      </c>
      <c r="P22" s="19">
        <v>0</v>
      </c>
      <c r="Q22" s="19">
        <v>0</v>
      </c>
      <c r="R22" s="19">
        <f t="shared" si="0"/>
        <v>6156080</v>
      </c>
      <c r="V22"/>
    </row>
    <row r="23" spans="1:22" ht="63.75" x14ac:dyDescent="0.25">
      <c r="A23" s="1">
        <v>19</v>
      </c>
      <c r="B23" s="2" t="s">
        <v>458</v>
      </c>
      <c r="C23" s="2" t="s">
        <v>563</v>
      </c>
      <c r="D23" s="2" t="s">
        <v>459</v>
      </c>
      <c r="E23" s="1" t="s">
        <v>460</v>
      </c>
      <c r="F23" s="2" t="s">
        <v>33</v>
      </c>
      <c r="G23" s="4">
        <v>2614238</v>
      </c>
      <c r="H23" s="2" t="s">
        <v>461</v>
      </c>
      <c r="I23" s="47" t="s">
        <v>58</v>
      </c>
      <c r="J23" s="47" t="s">
        <v>54</v>
      </c>
      <c r="K23" s="5" t="s">
        <v>462</v>
      </c>
      <c r="L23" s="2" t="s">
        <v>18</v>
      </c>
      <c r="M23" s="48">
        <v>4.45</v>
      </c>
      <c r="N23" s="19">
        <v>2607670</v>
      </c>
      <c r="O23" s="19">
        <v>187000</v>
      </c>
      <c r="P23" s="19">
        <v>0</v>
      </c>
      <c r="Q23" s="19">
        <v>0</v>
      </c>
      <c r="R23" s="19">
        <f t="shared" si="0"/>
        <v>2794670</v>
      </c>
      <c r="V23"/>
    </row>
    <row r="24" spans="1:22" ht="25.5" x14ac:dyDescent="0.25">
      <c r="A24" s="1">
        <v>20</v>
      </c>
      <c r="B24" s="2" t="s">
        <v>458</v>
      </c>
      <c r="C24" s="2" t="s">
        <v>563</v>
      </c>
      <c r="D24" s="2" t="s">
        <v>459</v>
      </c>
      <c r="E24" s="1" t="s">
        <v>460</v>
      </c>
      <c r="F24" s="2" t="s">
        <v>33</v>
      </c>
      <c r="G24" s="4">
        <v>8742757</v>
      </c>
      <c r="H24" s="2" t="s">
        <v>463</v>
      </c>
      <c r="I24" s="47" t="s">
        <v>34</v>
      </c>
      <c r="J24" s="47" t="s">
        <v>54</v>
      </c>
      <c r="K24" s="5" t="s">
        <v>121</v>
      </c>
      <c r="L24" s="2" t="s">
        <v>36</v>
      </c>
      <c r="M24" s="48">
        <v>3</v>
      </c>
      <c r="N24" s="19">
        <v>604740</v>
      </c>
      <c r="O24" s="19">
        <v>16600</v>
      </c>
      <c r="P24" s="19">
        <v>0</v>
      </c>
      <c r="Q24" s="51">
        <v>0</v>
      </c>
      <c r="R24" s="19">
        <f t="shared" si="0"/>
        <v>621340</v>
      </c>
      <c r="V24"/>
    </row>
    <row r="25" spans="1:22" ht="63.75" x14ac:dyDescent="0.25">
      <c r="A25" s="1">
        <v>21</v>
      </c>
      <c r="B25" s="2" t="s">
        <v>458</v>
      </c>
      <c r="C25" s="2" t="s">
        <v>563</v>
      </c>
      <c r="D25" s="2" t="s">
        <v>459</v>
      </c>
      <c r="E25" s="1" t="s">
        <v>460</v>
      </c>
      <c r="F25" s="2" t="s">
        <v>68</v>
      </c>
      <c r="G25" s="4">
        <v>9492545</v>
      </c>
      <c r="H25" s="2" t="s">
        <v>464</v>
      </c>
      <c r="I25" s="47" t="s">
        <v>45</v>
      </c>
      <c r="J25" s="47" t="s">
        <v>63</v>
      </c>
      <c r="K25" s="5" t="s">
        <v>462</v>
      </c>
      <c r="L25" s="2" t="s">
        <v>18</v>
      </c>
      <c r="M25" s="48">
        <v>2.5</v>
      </c>
      <c r="N25" s="19">
        <v>1900000</v>
      </c>
      <c r="O25" s="19">
        <v>163000</v>
      </c>
      <c r="P25" s="19">
        <v>0</v>
      </c>
      <c r="Q25" s="19">
        <v>0</v>
      </c>
      <c r="R25" s="19">
        <f t="shared" si="0"/>
        <v>2063000</v>
      </c>
      <c r="V25"/>
    </row>
    <row r="26" spans="1:22" ht="25.5" x14ac:dyDescent="0.25">
      <c r="A26" s="1">
        <v>22</v>
      </c>
      <c r="B26" s="2" t="s">
        <v>73</v>
      </c>
      <c r="C26" s="43" t="s">
        <v>562</v>
      </c>
      <c r="D26" s="2" t="s">
        <v>74</v>
      </c>
      <c r="E26" s="1">
        <v>29295327</v>
      </c>
      <c r="F26" s="2" t="s">
        <v>75</v>
      </c>
      <c r="G26" s="4">
        <v>3012303</v>
      </c>
      <c r="H26" s="2" t="s">
        <v>73</v>
      </c>
      <c r="I26" s="47" t="s">
        <v>34</v>
      </c>
      <c r="J26" s="47" t="s">
        <v>16</v>
      </c>
      <c r="K26" s="5" t="s">
        <v>67</v>
      </c>
      <c r="L26" s="2" t="s">
        <v>36</v>
      </c>
      <c r="M26" s="48">
        <v>16</v>
      </c>
      <c r="N26" s="19">
        <v>4393030</v>
      </c>
      <c r="O26" s="19">
        <v>0</v>
      </c>
      <c r="P26" s="19">
        <v>0</v>
      </c>
      <c r="Q26" s="19">
        <v>0</v>
      </c>
      <c r="R26" s="19">
        <f t="shared" si="0"/>
        <v>4393030</v>
      </c>
      <c r="V26"/>
    </row>
    <row r="27" spans="1:22" ht="25.5" x14ac:dyDescent="0.25">
      <c r="A27" s="1">
        <v>23</v>
      </c>
      <c r="B27" s="2" t="s">
        <v>73</v>
      </c>
      <c r="C27" s="43" t="s">
        <v>562</v>
      </c>
      <c r="D27" s="2" t="s">
        <v>74</v>
      </c>
      <c r="E27" s="1">
        <v>29295327</v>
      </c>
      <c r="F27" s="2" t="s">
        <v>76</v>
      </c>
      <c r="G27" s="4">
        <v>6991665</v>
      </c>
      <c r="H27" s="2" t="s">
        <v>73</v>
      </c>
      <c r="I27" s="47" t="s">
        <v>34</v>
      </c>
      <c r="J27" s="47" t="s">
        <v>16</v>
      </c>
      <c r="K27" s="5" t="s">
        <v>67</v>
      </c>
      <c r="L27" s="2" t="s">
        <v>36</v>
      </c>
      <c r="M27" s="48">
        <v>58</v>
      </c>
      <c r="N27" s="19">
        <v>12002910</v>
      </c>
      <c r="O27" s="19">
        <v>0</v>
      </c>
      <c r="P27" s="19">
        <v>0</v>
      </c>
      <c r="Q27" s="19">
        <v>0</v>
      </c>
      <c r="R27" s="19">
        <f t="shared" si="0"/>
        <v>12002910</v>
      </c>
      <c r="V27"/>
    </row>
    <row r="28" spans="1:22" ht="25.5" x14ac:dyDescent="0.25">
      <c r="A28" s="1">
        <v>24</v>
      </c>
      <c r="B28" s="2" t="s">
        <v>77</v>
      </c>
      <c r="C28" s="43" t="s">
        <v>562</v>
      </c>
      <c r="D28" s="2" t="s">
        <v>78</v>
      </c>
      <c r="E28" s="1">
        <v>47934531</v>
      </c>
      <c r="F28" s="2" t="s">
        <v>76</v>
      </c>
      <c r="G28" s="4">
        <v>1375503</v>
      </c>
      <c r="H28" s="2" t="s">
        <v>77</v>
      </c>
      <c r="I28" s="47" t="s">
        <v>34</v>
      </c>
      <c r="J28" s="47" t="s">
        <v>16</v>
      </c>
      <c r="K28" s="5" t="s">
        <v>79</v>
      </c>
      <c r="L28" s="2" t="s">
        <v>36</v>
      </c>
      <c r="M28" s="48">
        <v>118</v>
      </c>
      <c r="N28" s="19">
        <v>26578690</v>
      </c>
      <c r="O28" s="19">
        <v>0</v>
      </c>
      <c r="P28" s="19">
        <v>0</v>
      </c>
      <c r="Q28" s="19">
        <v>0</v>
      </c>
      <c r="R28" s="19">
        <f t="shared" si="0"/>
        <v>26578690</v>
      </c>
      <c r="V28"/>
    </row>
    <row r="29" spans="1:22" ht="25.5" x14ac:dyDescent="0.25">
      <c r="A29" s="1">
        <v>25</v>
      </c>
      <c r="B29" s="2" t="s">
        <v>77</v>
      </c>
      <c r="C29" s="43" t="s">
        <v>562</v>
      </c>
      <c r="D29" s="2" t="s">
        <v>78</v>
      </c>
      <c r="E29" s="1">
        <v>47934531</v>
      </c>
      <c r="F29" s="2" t="s">
        <v>75</v>
      </c>
      <c r="G29" s="4">
        <v>5437570</v>
      </c>
      <c r="H29" s="2" t="s">
        <v>80</v>
      </c>
      <c r="I29" s="47" t="s">
        <v>34</v>
      </c>
      <c r="J29" s="47" t="s">
        <v>16</v>
      </c>
      <c r="K29" s="5" t="s">
        <v>79</v>
      </c>
      <c r="L29" s="2" t="s">
        <v>36</v>
      </c>
      <c r="M29" s="48">
        <v>50</v>
      </c>
      <c r="N29" s="19">
        <v>13728240</v>
      </c>
      <c r="O29" s="19">
        <v>0</v>
      </c>
      <c r="P29" s="19">
        <v>0</v>
      </c>
      <c r="Q29" s="19">
        <v>0</v>
      </c>
      <c r="R29" s="19">
        <f t="shared" si="0"/>
        <v>13728240</v>
      </c>
      <c r="V29"/>
    </row>
    <row r="30" spans="1:22" ht="38.25" x14ac:dyDescent="0.25">
      <c r="A30" s="1">
        <v>26</v>
      </c>
      <c r="B30" s="2" t="s">
        <v>81</v>
      </c>
      <c r="C30" s="43" t="s">
        <v>562</v>
      </c>
      <c r="D30" s="2" t="s">
        <v>82</v>
      </c>
      <c r="E30" s="1">
        <v>26593823</v>
      </c>
      <c r="F30" s="2" t="s">
        <v>83</v>
      </c>
      <c r="G30" s="4">
        <v>8437310</v>
      </c>
      <c r="H30" s="2" t="s">
        <v>84</v>
      </c>
      <c r="I30" s="47" t="s">
        <v>58</v>
      </c>
      <c r="J30" s="47" t="s">
        <v>54</v>
      </c>
      <c r="K30" s="5" t="s">
        <v>40</v>
      </c>
      <c r="L30" s="2" t="s">
        <v>18</v>
      </c>
      <c r="M30" s="48">
        <v>2</v>
      </c>
      <c r="N30" s="19">
        <v>1055460</v>
      </c>
      <c r="O30" s="19">
        <v>121700</v>
      </c>
      <c r="P30" s="19">
        <v>0</v>
      </c>
      <c r="Q30" s="19">
        <v>0</v>
      </c>
      <c r="R30" s="19">
        <f t="shared" si="0"/>
        <v>1177160</v>
      </c>
      <c r="V30"/>
    </row>
    <row r="31" spans="1:22" ht="25.5" x14ac:dyDescent="0.25">
      <c r="A31" s="1">
        <v>27</v>
      </c>
      <c r="B31" s="2" t="s">
        <v>85</v>
      </c>
      <c r="C31" s="43" t="s">
        <v>562</v>
      </c>
      <c r="D31" s="2" t="s">
        <v>86</v>
      </c>
      <c r="E31" s="1">
        <v>25300083</v>
      </c>
      <c r="F31" s="2" t="s">
        <v>87</v>
      </c>
      <c r="G31" s="4">
        <v>1172168</v>
      </c>
      <c r="H31" s="2" t="s">
        <v>88</v>
      </c>
      <c r="I31" s="47" t="s">
        <v>34</v>
      </c>
      <c r="J31" s="47" t="s">
        <v>54</v>
      </c>
      <c r="K31" s="5" t="s">
        <v>17</v>
      </c>
      <c r="L31" s="2" t="s">
        <v>36</v>
      </c>
      <c r="M31" s="48">
        <v>11</v>
      </c>
      <c r="N31" s="19">
        <v>3532360</v>
      </c>
      <c r="O31" s="19">
        <v>213400</v>
      </c>
      <c r="P31" s="19">
        <v>0</v>
      </c>
      <c r="Q31" s="19">
        <v>0</v>
      </c>
      <c r="R31" s="19">
        <f t="shared" si="0"/>
        <v>3745760</v>
      </c>
      <c r="V31"/>
    </row>
    <row r="32" spans="1:22" ht="38.25" x14ac:dyDescent="0.25">
      <c r="A32" s="1">
        <v>28</v>
      </c>
      <c r="B32" s="2" t="s">
        <v>85</v>
      </c>
      <c r="C32" s="43" t="s">
        <v>562</v>
      </c>
      <c r="D32" s="2" t="s">
        <v>86</v>
      </c>
      <c r="E32" s="1">
        <v>25300083</v>
      </c>
      <c r="F32" s="2" t="s">
        <v>573</v>
      </c>
      <c r="G32" s="4">
        <v>3193413</v>
      </c>
      <c r="H32" s="2" t="s">
        <v>574</v>
      </c>
      <c r="I32" s="47" t="s">
        <v>58</v>
      </c>
      <c r="J32" s="47" t="s">
        <v>54</v>
      </c>
      <c r="K32" s="5" t="s">
        <v>94</v>
      </c>
      <c r="L32" s="2" t="s">
        <v>18</v>
      </c>
      <c r="M32" s="48">
        <v>5</v>
      </c>
      <c r="N32" s="19">
        <v>3772530</v>
      </c>
      <c r="O32" s="19">
        <v>286200</v>
      </c>
      <c r="P32" s="19">
        <v>0</v>
      </c>
      <c r="Q32" s="19">
        <v>0</v>
      </c>
      <c r="R32" s="19">
        <f t="shared" si="0"/>
        <v>4058730</v>
      </c>
      <c r="V32"/>
    </row>
    <row r="33" spans="1:22" ht="25.5" x14ac:dyDescent="0.25">
      <c r="A33" s="1">
        <v>29</v>
      </c>
      <c r="B33" s="2" t="s">
        <v>85</v>
      </c>
      <c r="C33" s="43" t="s">
        <v>562</v>
      </c>
      <c r="D33" s="2" t="s">
        <v>86</v>
      </c>
      <c r="E33" s="1">
        <v>25300083</v>
      </c>
      <c r="F33" s="2" t="s">
        <v>89</v>
      </c>
      <c r="G33" s="4">
        <v>3989281</v>
      </c>
      <c r="H33" s="2" t="s">
        <v>90</v>
      </c>
      <c r="I33" s="47" t="s">
        <v>23</v>
      </c>
      <c r="J33" s="47" t="s">
        <v>54</v>
      </c>
      <c r="K33" s="5" t="s">
        <v>17</v>
      </c>
      <c r="L33" s="2" t="s">
        <v>18</v>
      </c>
      <c r="M33" s="48">
        <v>6.5</v>
      </c>
      <c r="N33" s="19">
        <v>3948360</v>
      </c>
      <c r="O33" s="19">
        <v>220400</v>
      </c>
      <c r="P33" s="19">
        <v>0</v>
      </c>
      <c r="Q33" s="19">
        <v>0</v>
      </c>
      <c r="R33" s="19">
        <f t="shared" si="0"/>
        <v>4168760</v>
      </c>
      <c r="V33"/>
    </row>
    <row r="34" spans="1:22" ht="38.25" x14ac:dyDescent="0.25">
      <c r="A34" s="1">
        <v>30</v>
      </c>
      <c r="B34" s="2" t="s">
        <v>85</v>
      </c>
      <c r="C34" s="43" t="s">
        <v>562</v>
      </c>
      <c r="D34" s="2" t="s">
        <v>86</v>
      </c>
      <c r="E34" s="1">
        <v>25300083</v>
      </c>
      <c r="F34" s="2" t="s">
        <v>87</v>
      </c>
      <c r="G34" s="4">
        <v>4759751</v>
      </c>
      <c r="H34" s="2" t="s">
        <v>91</v>
      </c>
      <c r="I34" s="47" t="s">
        <v>45</v>
      </c>
      <c r="J34" s="47" t="s">
        <v>54</v>
      </c>
      <c r="K34" s="5" t="s">
        <v>92</v>
      </c>
      <c r="L34" s="2" t="s">
        <v>18</v>
      </c>
      <c r="M34" s="48">
        <v>9.74</v>
      </c>
      <c r="N34" s="19">
        <v>94000</v>
      </c>
      <c r="O34" s="19">
        <v>0</v>
      </c>
      <c r="P34" s="19">
        <v>0</v>
      </c>
      <c r="Q34" s="19">
        <v>0</v>
      </c>
      <c r="R34" s="19">
        <f t="shared" si="0"/>
        <v>94000</v>
      </c>
      <c r="V34"/>
    </row>
    <row r="35" spans="1:22" ht="25.5" x14ac:dyDescent="0.25">
      <c r="A35" s="1">
        <v>31</v>
      </c>
      <c r="B35" s="2" t="s">
        <v>85</v>
      </c>
      <c r="C35" s="43" t="s">
        <v>562</v>
      </c>
      <c r="D35" s="2" t="s">
        <v>86</v>
      </c>
      <c r="E35" s="1">
        <v>25300083</v>
      </c>
      <c r="F35" s="2" t="s">
        <v>89</v>
      </c>
      <c r="G35" s="4">
        <v>8323765</v>
      </c>
      <c r="H35" s="2" t="s">
        <v>93</v>
      </c>
      <c r="I35" s="47" t="s">
        <v>23</v>
      </c>
      <c r="J35" s="47" t="s">
        <v>54</v>
      </c>
      <c r="K35" s="5" t="s">
        <v>17</v>
      </c>
      <c r="L35" s="2" t="s">
        <v>18</v>
      </c>
      <c r="M35" s="48">
        <v>5</v>
      </c>
      <c r="N35" s="19">
        <v>3037200</v>
      </c>
      <c r="O35" s="19">
        <v>317900</v>
      </c>
      <c r="P35" s="19">
        <v>0</v>
      </c>
      <c r="Q35" s="19">
        <v>0</v>
      </c>
      <c r="R35" s="19">
        <f t="shared" si="0"/>
        <v>3355100</v>
      </c>
      <c r="V35"/>
    </row>
    <row r="36" spans="1:22" ht="38.25" x14ac:dyDescent="0.25">
      <c r="A36" s="1">
        <v>32</v>
      </c>
      <c r="B36" s="2" t="s">
        <v>85</v>
      </c>
      <c r="C36" s="43" t="s">
        <v>562</v>
      </c>
      <c r="D36" s="2" t="s">
        <v>86</v>
      </c>
      <c r="E36" s="1">
        <v>25300083</v>
      </c>
      <c r="F36" s="2" t="s">
        <v>87</v>
      </c>
      <c r="G36" s="4">
        <v>8703925</v>
      </c>
      <c r="H36" s="2" t="s">
        <v>572</v>
      </c>
      <c r="I36" s="47" t="s">
        <v>58</v>
      </c>
      <c r="J36" s="47" t="s">
        <v>54</v>
      </c>
      <c r="K36" s="5" t="s">
        <v>94</v>
      </c>
      <c r="L36" s="2" t="s">
        <v>18</v>
      </c>
      <c r="M36" s="48">
        <v>5</v>
      </c>
      <c r="N36" s="19">
        <v>0</v>
      </c>
      <c r="O36" s="19">
        <v>143100</v>
      </c>
      <c r="P36" s="19">
        <v>0</v>
      </c>
      <c r="Q36" s="19">
        <v>0</v>
      </c>
      <c r="R36" s="19">
        <f t="shared" si="0"/>
        <v>143100</v>
      </c>
      <c r="V36"/>
    </row>
    <row r="37" spans="1:22" ht="25.5" x14ac:dyDescent="0.25">
      <c r="A37" s="1">
        <v>33</v>
      </c>
      <c r="B37" s="2" t="s">
        <v>85</v>
      </c>
      <c r="C37" s="43" t="s">
        <v>562</v>
      </c>
      <c r="D37" s="2" t="s">
        <v>86</v>
      </c>
      <c r="E37" s="1">
        <v>25300083</v>
      </c>
      <c r="F37" s="2" t="s">
        <v>87</v>
      </c>
      <c r="G37" s="4">
        <v>9261314</v>
      </c>
      <c r="H37" s="2" t="s">
        <v>95</v>
      </c>
      <c r="I37" s="47" t="s">
        <v>45</v>
      </c>
      <c r="J37" s="47" t="s">
        <v>54</v>
      </c>
      <c r="K37" s="5" t="s">
        <v>96</v>
      </c>
      <c r="L37" s="2" t="s">
        <v>18</v>
      </c>
      <c r="M37" s="48">
        <v>5</v>
      </c>
      <c r="N37" s="19">
        <v>70320</v>
      </c>
      <c r="O37" s="19">
        <v>0</v>
      </c>
      <c r="P37" s="19">
        <v>0</v>
      </c>
      <c r="Q37" s="19">
        <v>0</v>
      </c>
      <c r="R37" s="19">
        <f t="shared" si="0"/>
        <v>70320</v>
      </c>
      <c r="V37"/>
    </row>
    <row r="38" spans="1:22" ht="25.5" x14ac:dyDescent="0.25">
      <c r="A38" s="1">
        <v>34</v>
      </c>
      <c r="B38" s="2" t="s">
        <v>97</v>
      </c>
      <c r="C38" s="43" t="s">
        <v>564</v>
      </c>
      <c r="D38" s="2" t="s">
        <v>98</v>
      </c>
      <c r="E38" s="3" t="s">
        <v>99</v>
      </c>
      <c r="F38" s="2" t="s">
        <v>100</v>
      </c>
      <c r="G38" s="4">
        <v>9144170</v>
      </c>
      <c r="H38" s="2" t="s">
        <v>101</v>
      </c>
      <c r="I38" s="47" t="s">
        <v>34</v>
      </c>
      <c r="J38" s="47" t="s">
        <v>54</v>
      </c>
      <c r="K38" s="5" t="s">
        <v>96</v>
      </c>
      <c r="L38" s="2" t="s">
        <v>36</v>
      </c>
      <c r="M38" s="48">
        <v>8</v>
      </c>
      <c r="N38" s="19">
        <v>2840000</v>
      </c>
      <c r="O38" s="19">
        <v>0</v>
      </c>
      <c r="P38" s="19">
        <v>0</v>
      </c>
      <c r="Q38" s="19">
        <v>0</v>
      </c>
      <c r="R38" s="19">
        <f t="shared" si="0"/>
        <v>2840000</v>
      </c>
      <c r="V38"/>
    </row>
    <row r="39" spans="1:22" ht="25.5" x14ac:dyDescent="0.25">
      <c r="A39" s="1">
        <v>35</v>
      </c>
      <c r="B39" s="2" t="s">
        <v>102</v>
      </c>
      <c r="C39" s="43" t="s">
        <v>565</v>
      </c>
      <c r="D39" s="2" t="s">
        <v>103</v>
      </c>
      <c r="E39" s="1">
        <v>47934344</v>
      </c>
      <c r="F39" s="2" t="s">
        <v>31</v>
      </c>
      <c r="G39" s="4">
        <v>1987287</v>
      </c>
      <c r="H39" s="2" t="s">
        <v>102</v>
      </c>
      <c r="I39" s="47" t="s">
        <v>58</v>
      </c>
      <c r="J39" s="47" t="s">
        <v>16</v>
      </c>
      <c r="K39" s="5" t="s">
        <v>46</v>
      </c>
      <c r="L39" s="2" t="s">
        <v>18</v>
      </c>
      <c r="M39" s="48">
        <f>5.4+5.6</f>
        <v>11</v>
      </c>
      <c r="N39" s="19">
        <v>2771200</v>
      </c>
      <c r="O39" s="19">
        <v>422900</v>
      </c>
      <c r="P39" s="19">
        <v>2830300</v>
      </c>
      <c r="Q39" s="19">
        <v>0</v>
      </c>
      <c r="R39" s="19">
        <f t="shared" si="0"/>
        <v>6024400</v>
      </c>
      <c r="V39"/>
    </row>
    <row r="40" spans="1:22" ht="38.25" x14ac:dyDescent="0.25">
      <c r="A40" s="1">
        <v>36</v>
      </c>
      <c r="B40" s="2" t="s">
        <v>102</v>
      </c>
      <c r="C40" s="43" t="s">
        <v>565</v>
      </c>
      <c r="D40" s="2" t="s">
        <v>103</v>
      </c>
      <c r="E40" s="1">
        <v>47934344</v>
      </c>
      <c r="F40" s="2" t="s">
        <v>385</v>
      </c>
      <c r="G40" s="4">
        <v>6661832</v>
      </c>
      <c r="H40" s="2" t="s">
        <v>102</v>
      </c>
      <c r="I40" s="47" t="s">
        <v>127</v>
      </c>
      <c r="J40" s="47" t="s">
        <v>581</v>
      </c>
      <c r="K40" s="5" t="s">
        <v>46</v>
      </c>
      <c r="L40" s="2" t="s">
        <v>18</v>
      </c>
      <c r="M40" s="48">
        <v>3</v>
      </c>
      <c r="N40" s="19">
        <v>0</v>
      </c>
      <c r="O40" s="19">
        <v>0</v>
      </c>
      <c r="P40" s="19">
        <v>2110000</v>
      </c>
      <c r="Q40" s="19">
        <v>0</v>
      </c>
      <c r="R40" s="19"/>
      <c r="V40"/>
    </row>
    <row r="41" spans="1:22" ht="25.5" x14ac:dyDescent="0.25">
      <c r="A41" s="1">
        <v>37</v>
      </c>
      <c r="B41" s="2" t="s">
        <v>104</v>
      </c>
      <c r="C41" s="43" t="s">
        <v>564</v>
      </c>
      <c r="D41" s="2" t="s">
        <v>105</v>
      </c>
      <c r="E41" s="1">
        <v>65267991</v>
      </c>
      <c r="F41" s="2" t="s">
        <v>52</v>
      </c>
      <c r="G41" s="4">
        <v>3999956</v>
      </c>
      <c r="H41" s="2" t="s">
        <v>104</v>
      </c>
      <c r="I41" s="47" t="s">
        <v>58</v>
      </c>
      <c r="J41" s="47" t="s">
        <v>54</v>
      </c>
      <c r="K41" s="5" t="s">
        <v>96</v>
      </c>
      <c r="L41" s="2" t="s">
        <v>18</v>
      </c>
      <c r="M41" s="48">
        <v>0.9</v>
      </c>
      <c r="N41" s="19">
        <v>1076860</v>
      </c>
      <c r="O41" s="19">
        <v>70200</v>
      </c>
      <c r="P41" s="19">
        <v>0</v>
      </c>
      <c r="Q41" s="19">
        <v>0</v>
      </c>
      <c r="R41" s="19">
        <f t="shared" ref="R41:R80" si="1">SUM(N41:Q41)</f>
        <v>1147060</v>
      </c>
      <c r="V41"/>
    </row>
    <row r="42" spans="1:22" ht="25.5" x14ac:dyDescent="0.25">
      <c r="A42" s="1">
        <v>38</v>
      </c>
      <c r="B42" s="2" t="s">
        <v>104</v>
      </c>
      <c r="C42" s="43" t="s">
        <v>564</v>
      </c>
      <c r="D42" s="2" t="s">
        <v>105</v>
      </c>
      <c r="E42" s="1">
        <v>65267991</v>
      </c>
      <c r="F42" s="2" t="s">
        <v>325</v>
      </c>
      <c r="G42" s="4">
        <v>5066579</v>
      </c>
      <c r="H42" s="2" t="s">
        <v>104</v>
      </c>
      <c r="I42" s="47" t="s">
        <v>15</v>
      </c>
      <c r="J42" s="47" t="s">
        <v>54</v>
      </c>
      <c r="K42" s="5" t="s">
        <v>106</v>
      </c>
      <c r="L42" s="2" t="s">
        <v>18</v>
      </c>
      <c r="M42" s="48">
        <v>4.5</v>
      </c>
      <c r="N42" s="19">
        <v>434690</v>
      </c>
      <c r="O42" s="19">
        <v>0</v>
      </c>
      <c r="P42" s="19">
        <v>0</v>
      </c>
      <c r="Q42" s="19">
        <v>0</v>
      </c>
      <c r="R42" s="19">
        <f t="shared" si="1"/>
        <v>434690</v>
      </c>
      <c r="V42"/>
    </row>
    <row r="43" spans="1:22" ht="25.5" x14ac:dyDescent="0.25">
      <c r="A43" s="1">
        <v>39</v>
      </c>
      <c r="B43" s="2" t="s">
        <v>104</v>
      </c>
      <c r="C43" s="43" t="s">
        <v>564</v>
      </c>
      <c r="D43" s="2" t="s">
        <v>105</v>
      </c>
      <c r="E43" s="1">
        <v>65267991</v>
      </c>
      <c r="F43" s="2" t="s">
        <v>107</v>
      </c>
      <c r="G43" s="4">
        <v>8496098</v>
      </c>
      <c r="H43" s="2" t="s">
        <v>104</v>
      </c>
      <c r="I43" s="47" t="s">
        <v>23</v>
      </c>
      <c r="J43" s="47" t="s">
        <v>54</v>
      </c>
      <c r="K43" s="5" t="s">
        <v>96</v>
      </c>
      <c r="L43" s="2" t="s">
        <v>18</v>
      </c>
      <c r="M43" s="48">
        <v>3.5</v>
      </c>
      <c r="N43" s="19">
        <v>2218600</v>
      </c>
      <c r="O43" s="19">
        <v>219100</v>
      </c>
      <c r="P43" s="19">
        <v>0</v>
      </c>
      <c r="Q43" s="19">
        <v>0</v>
      </c>
      <c r="R43" s="19">
        <f t="shared" si="1"/>
        <v>2437700</v>
      </c>
      <c r="V43"/>
    </row>
    <row r="44" spans="1:22" ht="25.5" x14ac:dyDescent="0.25">
      <c r="A44" s="1">
        <v>40</v>
      </c>
      <c r="B44" s="2" t="s">
        <v>104</v>
      </c>
      <c r="C44" s="43" t="s">
        <v>564</v>
      </c>
      <c r="D44" s="2" t="s">
        <v>105</v>
      </c>
      <c r="E44" s="1">
        <v>65267991</v>
      </c>
      <c r="F44" s="2" t="s">
        <v>108</v>
      </c>
      <c r="G44" s="4">
        <v>9003873</v>
      </c>
      <c r="H44" s="2" t="s">
        <v>104</v>
      </c>
      <c r="I44" s="47" t="s">
        <v>23</v>
      </c>
      <c r="J44" s="47" t="s">
        <v>54</v>
      </c>
      <c r="K44" s="5" t="s">
        <v>96</v>
      </c>
      <c r="L44" s="2" t="s">
        <v>18</v>
      </c>
      <c r="M44" s="48">
        <v>3.2</v>
      </c>
      <c r="N44" s="19">
        <v>177660</v>
      </c>
      <c r="O44" s="19">
        <v>0</v>
      </c>
      <c r="P44" s="19">
        <v>0</v>
      </c>
      <c r="Q44" s="19">
        <v>0</v>
      </c>
      <c r="R44" s="19">
        <f t="shared" si="1"/>
        <v>177660</v>
      </c>
      <c r="V44"/>
    </row>
    <row r="45" spans="1:22" ht="25.5" x14ac:dyDescent="0.25">
      <c r="A45" s="1">
        <v>41</v>
      </c>
      <c r="B45" s="2" t="s">
        <v>109</v>
      </c>
      <c r="C45" s="43" t="s">
        <v>564</v>
      </c>
      <c r="D45" s="2" t="s">
        <v>110</v>
      </c>
      <c r="E45" s="1">
        <v>73633178</v>
      </c>
      <c r="F45" s="2" t="s">
        <v>31</v>
      </c>
      <c r="G45" s="4">
        <v>1140411</v>
      </c>
      <c r="H45" s="2" t="s">
        <v>550</v>
      </c>
      <c r="I45" s="47" t="s">
        <v>15</v>
      </c>
      <c r="J45" s="47" t="s">
        <v>16</v>
      </c>
      <c r="K45" s="5" t="s">
        <v>70</v>
      </c>
      <c r="L45" s="2" t="s">
        <v>18</v>
      </c>
      <c r="M45" s="48">
        <f>2.11+2+2.39</f>
        <v>6.5</v>
      </c>
      <c r="N45" s="19">
        <v>1082820</v>
      </c>
      <c r="O45" s="19">
        <v>165100</v>
      </c>
      <c r="P45" s="19">
        <v>1895900</v>
      </c>
      <c r="Q45" s="19">
        <v>0</v>
      </c>
      <c r="R45" s="19">
        <f t="shared" si="1"/>
        <v>3143820</v>
      </c>
      <c r="V45"/>
    </row>
    <row r="46" spans="1:22" ht="25.5" x14ac:dyDescent="0.25">
      <c r="A46" s="1">
        <v>42</v>
      </c>
      <c r="B46" s="2" t="s">
        <v>109</v>
      </c>
      <c r="C46" s="43" t="s">
        <v>564</v>
      </c>
      <c r="D46" s="2" t="s">
        <v>110</v>
      </c>
      <c r="E46" s="1">
        <v>73633178</v>
      </c>
      <c r="F46" s="2" t="s">
        <v>76</v>
      </c>
      <c r="G46" s="4">
        <v>1320592</v>
      </c>
      <c r="H46" s="2" t="s">
        <v>111</v>
      </c>
      <c r="I46" s="47" t="s">
        <v>34</v>
      </c>
      <c r="J46" s="47" t="s">
        <v>16</v>
      </c>
      <c r="K46" s="5" t="s">
        <v>70</v>
      </c>
      <c r="L46" s="2" t="s">
        <v>36</v>
      </c>
      <c r="M46" s="48">
        <v>42</v>
      </c>
      <c r="N46" s="19">
        <v>8691760</v>
      </c>
      <c r="O46" s="19">
        <v>589600</v>
      </c>
      <c r="P46" s="19">
        <v>0</v>
      </c>
      <c r="Q46" s="19">
        <v>0</v>
      </c>
      <c r="R46" s="19">
        <f t="shared" si="1"/>
        <v>9281360</v>
      </c>
      <c r="V46"/>
    </row>
    <row r="47" spans="1:22" ht="25.5" x14ac:dyDescent="0.25">
      <c r="A47" s="1">
        <v>43</v>
      </c>
      <c r="B47" s="2" t="s">
        <v>109</v>
      </c>
      <c r="C47" s="43" t="s">
        <v>564</v>
      </c>
      <c r="D47" s="2" t="s">
        <v>110</v>
      </c>
      <c r="E47" s="1">
        <v>73633178</v>
      </c>
      <c r="F47" s="2" t="s">
        <v>75</v>
      </c>
      <c r="G47" s="4">
        <v>3024085</v>
      </c>
      <c r="H47" s="2" t="s">
        <v>549</v>
      </c>
      <c r="I47" s="47" t="s">
        <v>34</v>
      </c>
      <c r="J47" s="47" t="s">
        <v>16</v>
      </c>
      <c r="K47" s="5" t="s">
        <v>70</v>
      </c>
      <c r="L47" s="2" t="s">
        <v>36</v>
      </c>
      <c r="M47" s="48">
        <v>23</v>
      </c>
      <c r="N47" s="19">
        <v>6314990</v>
      </c>
      <c r="O47" s="19">
        <v>223800</v>
      </c>
      <c r="P47" s="19">
        <v>0</v>
      </c>
      <c r="Q47" s="19">
        <v>0</v>
      </c>
      <c r="R47" s="19">
        <f t="shared" si="1"/>
        <v>6538790</v>
      </c>
      <c r="V47"/>
    </row>
    <row r="48" spans="1:22" ht="25.5" x14ac:dyDescent="0.25">
      <c r="A48" s="1">
        <v>44</v>
      </c>
      <c r="B48" s="2" t="s">
        <v>109</v>
      </c>
      <c r="C48" s="43" t="s">
        <v>564</v>
      </c>
      <c r="D48" s="2" t="s">
        <v>110</v>
      </c>
      <c r="E48" s="1">
        <v>73633178</v>
      </c>
      <c r="F48" s="2" t="s">
        <v>112</v>
      </c>
      <c r="G48" s="4">
        <v>3257944</v>
      </c>
      <c r="H48" s="2" t="s">
        <v>548</v>
      </c>
      <c r="I48" s="47" t="s">
        <v>45</v>
      </c>
      <c r="J48" s="47" t="s">
        <v>63</v>
      </c>
      <c r="K48" s="5" t="s">
        <v>70</v>
      </c>
      <c r="L48" s="2" t="s">
        <v>18</v>
      </c>
      <c r="M48" s="48">
        <v>2.8</v>
      </c>
      <c r="N48" s="19">
        <v>2156480</v>
      </c>
      <c r="O48" s="19">
        <v>248400</v>
      </c>
      <c r="P48" s="19">
        <v>0</v>
      </c>
      <c r="Q48" s="19">
        <v>0</v>
      </c>
      <c r="R48" s="19">
        <f t="shared" si="1"/>
        <v>2404880</v>
      </c>
      <c r="V48"/>
    </row>
    <row r="49" spans="1:22" ht="25.5" x14ac:dyDescent="0.25">
      <c r="A49" s="1">
        <v>45</v>
      </c>
      <c r="B49" s="2" t="s">
        <v>109</v>
      </c>
      <c r="C49" s="43" t="s">
        <v>564</v>
      </c>
      <c r="D49" s="2" t="s">
        <v>110</v>
      </c>
      <c r="E49" s="1">
        <v>73633178</v>
      </c>
      <c r="F49" s="2" t="s">
        <v>107</v>
      </c>
      <c r="G49" s="4">
        <v>3893111</v>
      </c>
      <c r="H49" s="2" t="s">
        <v>547</v>
      </c>
      <c r="I49" s="47" t="s">
        <v>23</v>
      </c>
      <c r="J49" s="47" t="s">
        <v>16</v>
      </c>
      <c r="K49" s="5" t="s">
        <v>70</v>
      </c>
      <c r="L49" s="2" t="s">
        <v>18</v>
      </c>
      <c r="M49" s="48">
        <v>3.83</v>
      </c>
      <c r="N49" s="19">
        <v>2427780</v>
      </c>
      <c r="O49" s="19">
        <v>239800</v>
      </c>
      <c r="P49" s="19">
        <v>0</v>
      </c>
      <c r="Q49" s="19">
        <v>0</v>
      </c>
      <c r="R49" s="19">
        <f t="shared" si="1"/>
        <v>2667580</v>
      </c>
      <c r="V49"/>
    </row>
    <row r="50" spans="1:22" ht="25.5" x14ac:dyDescent="0.25">
      <c r="A50" s="1">
        <v>46</v>
      </c>
      <c r="B50" s="2" t="s">
        <v>109</v>
      </c>
      <c r="C50" s="43" t="s">
        <v>564</v>
      </c>
      <c r="D50" s="2" t="s">
        <v>110</v>
      </c>
      <c r="E50" s="1">
        <v>73633178</v>
      </c>
      <c r="F50" s="2" t="s">
        <v>33</v>
      </c>
      <c r="G50" s="4">
        <v>4825919</v>
      </c>
      <c r="H50" s="2" t="s">
        <v>546</v>
      </c>
      <c r="I50" s="47" t="s">
        <v>34</v>
      </c>
      <c r="J50" s="47" t="s">
        <v>16</v>
      </c>
      <c r="K50" s="5" t="s">
        <v>70</v>
      </c>
      <c r="L50" s="2" t="s">
        <v>36</v>
      </c>
      <c r="M50" s="48">
        <v>4</v>
      </c>
      <c r="N50" s="19">
        <v>1888870</v>
      </c>
      <c r="O50" s="19">
        <v>52400</v>
      </c>
      <c r="P50" s="19">
        <v>0</v>
      </c>
      <c r="Q50" s="19">
        <v>0</v>
      </c>
      <c r="R50" s="19">
        <f t="shared" si="1"/>
        <v>1941270</v>
      </c>
      <c r="V50"/>
    </row>
    <row r="51" spans="1:22" ht="25.5" x14ac:dyDescent="0.25">
      <c r="A51" s="1">
        <v>47</v>
      </c>
      <c r="B51" s="2" t="s">
        <v>109</v>
      </c>
      <c r="C51" s="43" t="s">
        <v>564</v>
      </c>
      <c r="D51" s="2" t="s">
        <v>110</v>
      </c>
      <c r="E51" s="1">
        <v>73633178</v>
      </c>
      <c r="F51" s="2" t="s">
        <v>33</v>
      </c>
      <c r="G51" s="4">
        <v>5765917</v>
      </c>
      <c r="H51" s="2" t="s">
        <v>113</v>
      </c>
      <c r="I51" s="47" t="s">
        <v>34</v>
      </c>
      <c r="J51" s="47" t="s">
        <v>16</v>
      </c>
      <c r="K51" s="5" t="s">
        <v>70</v>
      </c>
      <c r="L51" s="2" t="s">
        <v>36</v>
      </c>
      <c r="M51" s="48">
        <v>6</v>
      </c>
      <c r="N51" s="19">
        <v>2833300</v>
      </c>
      <c r="O51" s="19">
        <v>78600</v>
      </c>
      <c r="P51" s="19">
        <v>0</v>
      </c>
      <c r="Q51" s="19">
        <v>0</v>
      </c>
      <c r="R51" s="19">
        <f t="shared" si="1"/>
        <v>2911900</v>
      </c>
      <c r="V51"/>
    </row>
    <row r="52" spans="1:22" ht="25.5" x14ac:dyDescent="0.25">
      <c r="A52" s="1">
        <v>48</v>
      </c>
      <c r="B52" s="2" t="s">
        <v>109</v>
      </c>
      <c r="C52" s="43" t="s">
        <v>564</v>
      </c>
      <c r="D52" s="2" t="s">
        <v>110</v>
      </c>
      <c r="E52" s="1">
        <v>73633178</v>
      </c>
      <c r="F52" s="2" t="s">
        <v>76</v>
      </c>
      <c r="G52" s="4">
        <v>6211334</v>
      </c>
      <c r="H52" s="2" t="s">
        <v>114</v>
      </c>
      <c r="I52" s="47" t="s">
        <v>34</v>
      </c>
      <c r="J52" s="47" t="s">
        <v>16</v>
      </c>
      <c r="K52" s="5" t="s">
        <v>70</v>
      </c>
      <c r="L52" s="2" t="s">
        <v>36</v>
      </c>
      <c r="M52" s="48">
        <v>18</v>
      </c>
      <c r="N52" s="19">
        <v>3725040</v>
      </c>
      <c r="O52" s="19">
        <v>252600</v>
      </c>
      <c r="P52" s="19">
        <v>0</v>
      </c>
      <c r="Q52" s="19">
        <v>0</v>
      </c>
      <c r="R52" s="19">
        <f t="shared" si="1"/>
        <v>3977640</v>
      </c>
      <c r="V52"/>
    </row>
    <row r="53" spans="1:22" ht="25.5" x14ac:dyDescent="0.25">
      <c r="A53" s="1">
        <v>49</v>
      </c>
      <c r="B53" s="2" t="s">
        <v>109</v>
      </c>
      <c r="C53" s="43" t="s">
        <v>564</v>
      </c>
      <c r="D53" s="2" t="s">
        <v>110</v>
      </c>
      <c r="E53" s="1">
        <v>73633178</v>
      </c>
      <c r="F53" s="2" t="s">
        <v>33</v>
      </c>
      <c r="G53" s="4">
        <v>6473479</v>
      </c>
      <c r="H53" s="2" t="s">
        <v>115</v>
      </c>
      <c r="I53" s="47" t="s">
        <v>15</v>
      </c>
      <c r="J53" s="47" t="s">
        <v>54</v>
      </c>
      <c r="K53" s="5" t="s">
        <v>116</v>
      </c>
      <c r="L53" s="2" t="s">
        <v>18</v>
      </c>
      <c r="M53" s="48">
        <f>2.5+2.5</f>
        <v>5</v>
      </c>
      <c r="N53" s="19">
        <v>1611480</v>
      </c>
      <c r="O53" s="19">
        <v>146100</v>
      </c>
      <c r="P53" s="19">
        <v>1783400</v>
      </c>
      <c r="Q53" s="19">
        <v>0</v>
      </c>
      <c r="R53" s="19">
        <f t="shared" si="1"/>
        <v>3540980</v>
      </c>
      <c r="V53"/>
    </row>
    <row r="54" spans="1:22" ht="25.5" x14ac:dyDescent="0.25">
      <c r="A54" s="1">
        <v>50</v>
      </c>
      <c r="B54" s="2" t="s">
        <v>109</v>
      </c>
      <c r="C54" s="43" t="s">
        <v>564</v>
      </c>
      <c r="D54" s="2" t="s">
        <v>110</v>
      </c>
      <c r="E54" s="1">
        <v>73633178</v>
      </c>
      <c r="F54" s="2" t="s">
        <v>61</v>
      </c>
      <c r="G54" s="4">
        <v>7370148</v>
      </c>
      <c r="H54" s="2" t="s">
        <v>117</v>
      </c>
      <c r="I54" s="47" t="s">
        <v>58</v>
      </c>
      <c r="J54" s="47" t="s">
        <v>63</v>
      </c>
      <c r="K54" s="5" t="s">
        <v>70</v>
      </c>
      <c r="L54" s="2" t="s">
        <v>18</v>
      </c>
      <c r="M54" s="48">
        <v>3.62</v>
      </c>
      <c r="N54" s="19">
        <v>2788280</v>
      </c>
      <c r="O54" s="19">
        <v>264400</v>
      </c>
      <c r="P54" s="19">
        <v>0</v>
      </c>
      <c r="Q54" s="19">
        <v>0</v>
      </c>
      <c r="R54" s="19">
        <f t="shared" si="1"/>
        <v>3052680</v>
      </c>
      <c r="V54"/>
    </row>
    <row r="55" spans="1:22" ht="25.5" x14ac:dyDescent="0.25">
      <c r="A55" s="1">
        <v>51</v>
      </c>
      <c r="B55" s="2" t="s">
        <v>118</v>
      </c>
      <c r="C55" s="43" t="s">
        <v>564</v>
      </c>
      <c r="D55" s="2" t="s">
        <v>119</v>
      </c>
      <c r="E55" s="1">
        <v>73632783</v>
      </c>
      <c r="F55" s="2" t="s">
        <v>100</v>
      </c>
      <c r="G55" s="4">
        <v>3139989</v>
      </c>
      <c r="H55" s="2" t="s">
        <v>120</v>
      </c>
      <c r="I55" s="47" t="s">
        <v>34</v>
      </c>
      <c r="J55" s="47" t="s">
        <v>54</v>
      </c>
      <c r="K55" s="5" t="s">
        <v>121</v>
      </c>
      <c r="L55" s="2" t="s">
        <v>36</v>
      </c>
      <c r="M55" s="48">
        <v>10</v>
      </c>
      <c r="N55" s="19">
        <v>4611650</v>
      </c>
      <c r="O55" s="19">
        <v>135400</v>
      </c>
      <c r="P55" s="19">
        <v>0</v>
      </c>
      <c r="Q55" s="19">
        <v>0</v>
      </c>
      <c r="R55" s="19">
        <f t="shared" si="1"/>
        <v>4747050</v>
      </c>
      <c r="V55"/>
    </row>
    <row r="56" spans="1:22" ht="38.25" x14ac:dyDescent="0.25">
      <c r="A56" s="1">
        <v>52</v>
      </c>
      <c r="B56" s="2" t="s">
        <v>118</v>
      </c>
      <c r="C56" s="43" t="s">
        <v>564</v>
      </c>
      <c r="D56" s="2" t="s">
        <v>119</v>
      </c>
      <c r="E56" s="1">
        <v>73632783</v>
      </c>
      <c r="F56" s="2" t="s">
        <v>33</v>
      </c>
      <c r="G56" s="4">
        <v>4336897</v>
      </c>
      <c r="H56" s="2" t="s">
        <v>122</v>
      </c>
      <c r="I56" s="47" t="s">
        <v>34</v>
      </c>
      <c r="J56" s="47" t="s">
        <v>54</v>
      </c>
      <c r="K56" s="5" t="s">
        <v>121</v>
      </c>
      <c r="L56" s="2" t="s">
        <v>36</v>
      </c>
      <c r="M56" s="48">
        <v>13</v>
      </c>
      <c r="N56" s="19">
        <v>7673540</v>
      </c>
      <c r="O56" s="19">
        <v>161300</v>
      </c>
      <c r="P56" s="19">
        <v>0</v>
      </c>
      <c r="Q56" s="19">
        <v>0</v>
      </c>
      <c r="R56" s="19">
        <f t="shared" si="1"/>
        <v>7834840</v>
      </c>
      <c r="V56"/>
    </row>
    <row r="57" spans="1:22" ht="25.5" x14ac:dyDescent="0.25">
      <c r="A57" s="1">
        <v>53</v>
      </c>
      <c r="B57" s="2" t="s">
        <v>118</v>
      </c>
      <c r="C57" s="43" t="s">
        <v>564</v>
      </c>
      <c r="D57" s="2" t="s">
        <v>119</v>
      </c>
      <c r="E57" s="1">
        <v>73632783</v>
      </c>
      <c r="F57" s="2" t="s">
        <v>31</v>
      </c>
      <c r="G57" s="4">
        <v>4873338</v>
      </c>
      <c r="H57" s="2" t="s">
        <v>123</v>
      </c>
      <c r="I57" s="47" t="s">
        <v>15</v>
      </c>
      <c r="J57" s="47" t="s">
        <v>16</v>
      </c>
      <c r="K57" s="5" t="s">
        <v>121</v>
      </c>
      <c r="L57" s="2" t="s">
        <v>18</v>
      </c>
      <c r="M57" s="48">
        <f>12.78+1</f>
        <v>13.78</v>
      </c>
      <c r="N57" s="19">
        <v>6744510</v>
      </c>
      <c r="O57" s="19">
        <v>888400</v>
      </c>
      <c r="P57" s="19">
        <v>296700</v>
      </c>
      <c r="Q57" s="19">
        <v>0</v>
      </c>
      <c r="R57" s="19">
        <f t="shared" si="1"/>
        <v>7929610</v>
      </c>
      <c r="V57"/>
    </row>
    <row r="58" spans="1:22" ht="25.5" x14ac:dyDescent="0.25">
      <c r="A58" s="1">
        <v>54</v>
      </c>
      <c r="B58" s="2" t="s">
        <v>118</v>
      </c>
      <c r="C58" s="43" t="s">
        <v>564</v>
      </c>
      <c r="D58" s="2" t="s">
        <v>119</v>
      </c>
      <c r="E58" s="1">
        <v>73632783</v>
      </c>
      <c r="F58" s="2" t="s">
        <v>13</v>
      </c>
      <c r="G58" s="4">
        <v>5119406</v>
      </c>
      <c r="H58" s="2" t="s">
        <v>124</v>
      </c>
      <c r="I58" s="47" t="s">
        <v>15</v>
      </c>
      <c r="J58" s="47" t="s">
        <v>16</v>
      </c>
      <c r="K58" s="5" t="s">
        <v>121</v>
      </c>
      <c r="L58" s="2" t="s">
        <v>18</v>
      </c>
      <c r="M58" s="48">
        <v>3.3</v>
      </c>
      <c r="N58" s="19">
        <v>1950340</v>
      </c>
      <c r="O58" s="19">
        <v>170100</v>
      </c>
      <c r="P58" s="19">
        <v>0</v>
      </c>
      <c r="Q58" s="19">
        <v>0</v>
      </c>
      <c r="R58" s="19">
        <f t="shared" si="1"/>
        <v>2120440</v>
      </c>
      <c r="V58"/>
    </row>
    <row r="59" spans="1:22" ht="25.5" x14ac:dyDescent="0.25">
      <c r="A59" s="1">
        <v>55</v>
      </c>
      <c r="B59" s="2" t="s">
        <v>118</v>
      </c>
      <c r="C59" s="43" t="s">
        <v>564</v>
      </c>
      <c r="D59" s="2" t="s">
        <v>119</v>
      </c>
      <c r="E59" s="1">
        <v>73632783</v>
      </c>
      <c r="F59" s="2" t="s">
        <v>75</v>
      </c>
      <c r="G59" s="4">
        <v>6637286</v>
      </c>
      <c r="H59" s="2" t="s">
        <v>545</v>
      </c>
      <c r="I59" s="47" t="s">
        <v>34</v>
      </c>
      <c r="J59" s="47" t="s">
        <v>16</v>
      </c>
      <c r="K59" s="5" t="s">
        <v>121</v>
      </c>
      <c r="L59" s="2" t="s">
        <v>36</v>
      </c>
      <c r="M59" s="48">
        <v>55</v>
      </c>
      <c r="N59" s="19">
        <v>14208730</v>
      </c>
      <c r="O59" s="19">
        <v>419000</v>
      </c>
      <c r="P59" s="19">
        <v>0</v>
      </c>
      <c r="Q59" s="19">
        <v>0</v>
      </c>
      <c r="R59" s="19">
        <f t="shared" si="1"/>
        <v>14627730</v>
      </c>
      <c r="V59"/>
    </row>
    <row r="60" spans="1:22" ht="25.5" x14ac:dyDescent="0.25">
      <c r="A60" s="1">
        <v>56</v>
      </c>
      <c r="B60" s="2" t="s">
        <v>118</v>
      </c>
      <c r="C60" s="43" t="s">
        <v>564</v>
      </c>
      <c r="D60" s="2" t="s">
        <v>119</v>
      </c>
      <c r="E60" s="1">
        <v>73632783</v>
      </c>
      <c r="F60" s="2" t="s">
        <v>107</v>
      </c>
      <c r="G60" s="4">
        <v>7371787</v>
      </c>
      <c r="H60" s="2" t="s">
        <v>125</v>
      </c>
      <c r="I60" s="47" t="s">
        <v>23</v>
      </c>
      <c r="J60" s="47" t="s">
        <v>16</v>
      </c>
      <c r="K60" s="5" t="s">
        <v>121</v>
      </c>
      <c r="L60" s="2" t="s">
        <v>18</v>
      </c>
      <c r="M60" s="48">
        <v>4.3099999999999996</v>
      </c>
      <c r="N60" s="19">
        <v>2732040</v>
      </c>
      <c r="O60" s="19">
        <v>216500</v>
      </c>
      <c r="P60" s="19">
        <v>0</v>
      </c>
      <c r="Q60" s="19">
        <v>0</v>
      </c>
      <c r="R60" s="19">
        <f t="shared" si="1"/>
        <v>2948540</v>
      </c>
      <c r="V60"/>
    </row>
    <row r="61" spans="1:22" ht="25.5" x14ac:dyDescent="0.25">
      <c r="A61" s="1">
        <v>57</v>
      </c>
      <c r="B61" s="2" t="s">
        <v>118</v>
      </c>
      <c r="C61" s="43" t="s">
        <v>564</v>
      </c>
      <c r="D61" s="2" t="s">
        <v>119</v>
      </c>
      <c r="E61" s="1">
        <v>73632783</v>
      </c>
      <c r="F61" s="2" t="s">
        <v>33</v>
      </c>
      <c r="G61" s="4">
        <v>7670741</v>
      </c>
      <c r="H61" s="2" t="s">
        <v>126</v>
      </c>
      <c r="I61" s="47" t="s">
        <v>127</v>
      </c>
      <c r="J61" s="47" t="s">
        <v>16</v>
      </c>
      <c r="K61" s="5" t="s">
        <v>121</v>
      </c>
      <c r="L61" s="2" t="s">
        <v>18</v>
      </c>
      <c r="M61" s="48">
        <f>3.3+1</f>
        <v>4.3</v>
      </c>
      <c r="N61" s="19">
        <v>2127160</v>
      </c>
      <c r="O61" s="19">
        <v>173800</v>
      </c>
      <c r="P61" s="19">
        <v>611400</v>
      </c>
      <c r="Q61" s="19">
        <v>0</v>
      </c>
      <c r="R61" s="19">
        <f t="shared" si="1"/>
        <v>2912360</v>
      </c>
      <c r="V61"/>
    </row>
    <row r="62" spans="1:22" ht="38.25" x14ac:dyDescent="0.25">
      <c r="A62" s="1">
        <v>58</v>
      </c>
      <c r="B62" s="2" t="s">
        <v>118</v>
      </c>
      <c r="C62" s="43" t="s">
        <v>564</v>
      </c>
      <c r="D62" s="2" t="s">
        <v>119</v>
      </c>
      <c r="E62" s="1">
        <v>73632783</v>
      </c>
      <c r="F62" s="2" t="s">
        <v>87</v>
      </c>
      <c r="G62" s="4">
        <v>7988336</v>
      </c>
      <c r="H62" s="2" t="s">
        <v>128</v>
      </c>
      <c r="I62" s="47" t="s">
        <v>45</v>
      </c>
      <c r="J62" s="47" t="s">
        <v>54</v>
      </c>
      <c r="K62" s="5" t="s">
        <v>129</v>
      </c>
      <c r="L62" s="2" t="s">
        <v>18</v>
      </c>
      <c r="M62" s="48">
        <v>5</v>
      </c>
      <c r="N62" s="19">
        <v>70320</v>
      </c>
      <c r="O62" s="19">
        <v>0</v>
      </c>
      <c r="P62" s="19">
        <v>0</v>
      </c>
      <c r="Q62" s="19">
        <v>0</v>
      </c>
      <c r="R62" s="19">
        <f t="shared" si="1"/>
        <v>70320</v>
      </c>
      <c r="V62"/>
    </row>
    <row r="63" spans="1:22" ht="38.25" x14ac:dyDescent="0.25">
      <c r="A63" s="1">
        <v>59</v>
      </c>
      <c r="B63" s="2" t="s">
        <v>118</v>
      </c>
      <c r="C63" s="43" t="s">
        <v>564</v>
      </c>
      <c r="D63" s="2" t="s">
        <v>119</v>
      </c>
      <c r="E63" s="1">
        <v>73632783</v>
      </c>
      <c r="F63" s="2" t="s">
        <v>68</v>
      </c>
      <c r="G63" s="4">
        <v>8327507</v>
      </c>
      <c r="H63" s="2" t="s">
        <v>130</v>
      </c>
      <c r="I63" s="47" t="s">
        <v>45</v>
      </c>
      <c r="J63" s="47" t="s">
        <v>54</v>
      </c>
      <c r="K63" s="5" t="s">
        <v>121</v>
      </c>
      <c r="L63" s="2" t="s">
        <v>18</v>
      </c>
      <c r="M63" s="48">
        <v>2</v>
      </c>
      <c r="N63" s="19">
        <v>1546870</v>
      </c>
      <c r="O63" s="19">
        <v>142500</v>
      </c>
      <c r="P63" s="19">
        <v>0</v>
      </c>
      <c r="Q63" s="19">
        <v>0</v>
      </c>
      <c r="R63" s="19">
        <f t="shared" si="1"/>
        <v>1689370</v>
      </c>
      <c r="V63"/>
    </row>
    <row r="64" spans="1:22" ht="51" x14ac:dyDescent="0.25">
      <c r="A64" s="1">
        <v>60</v>
      </c>
      <c r="B64" s="2" t="s">
        <v>118</v>
      </c>
      <c r="C64" s="43" t="s">
        <v>564</v>
      </c>
      <c r="D64" s="2" t="s">
        <v>119</v>
      </c>
      <c r="E64" s="1">
        <v>73632783</v>
      </c>
      <c r="F64" s="2" t="s">
        <v>131</v>
      </c>
      <c r="G64" s="4">
        <v>9187915</v>
      </c>
      <c r="H64" s="2" t="s">
        <v>132</v>
      </c>
      <c r="I64" s="47" t="s">
        <v>34</v>
      </c>
      <c r="J64" s="47" t="s">
        <v>54</v>
      </c>
      <c r="K64" s="5" t="s">
        <v>121</v>
      </c>
      <c r="L64" s="2" t="s">
        <v>36</v>
      </c>
      <c r="M64" s="48">
        <v>10</v>
      </c>
      <c r="N64" s="19">
        <v>3839630</v>
      </c>
      <c r="O64" s="19">
        <v>22000</v>
      </c>
      <c r="P64" s="19">
        <v>0</v>
      </c>
      <c r="Q64" s="19">
        <v>0</v>
      </c>
      <c r="R64" s="19">
        <f t="shared" si="1"/>
        <v>3861630</v>
      </c>
      <c r="V64"/>
    </row>
    <row r="65" spans="1:22" ht="25.5" x14ac:dyDescent="0.25">
      <c r="A65" s="1">
        <v>61</v>
      </c>
      <c r="B65" s="2" t="s">
        <v>133</v>
      </c>
      <c r="C65" s="2" t="s">
        <v>562</v>
      </c>
      <c r="D65" s="2" t="s">
        <v>134</v>
      </c>
      <c r="E65" s="1">
        <v>48472476</v>
      </c>
      <c r="F65" s="2" t="s">
        <v>112</v>
      </c>
      <c r="G65" s="4">
        <v>2899284</v>
      </c>
      <c r="H65" s="2" t="s">
        <v>135</v>
      </c>
      <c r="I65" s="47" t="s">
        <v>23</v>
      </c>
      <c r="J65" s="47" t="s">
        <v>63</v>
      </c>
      <c r="K65" s="5" t="s">
        <v>35</v>
      </c>
      <c r="L65" s="2" t="s">
        <v>18</v>
      </c>
      <c r="M65" s="48">
        <v>2</v>
      </c>
      <c r="N65" s="19">
        <v>1540340</v>
      </c>
      <c r="O65" s="19">
        <v>134600</v>
      </c>
      <c r="P65" s="19">
        <v>0</v>
      </c>
      <c r="Q65" s="19">
        <v>0</v>
      </c>
      <c r="R65" s="19">
        <f t="shared" si="1"/>
        <v>1674940</v>
      </c>
      <c r="V65"/>
    </row>
    <row r="66" spans="1:22" ht="25.5" x14ac:dyDescent="0.25">
      <c r="A66" s="1">
        <v>62</v>
      </c>
      <c r="B66" s="2" t="s">
        <v>465</v>
      </c>
      <c r="C66" s="43" t="s">
        <v>563</v>
      </c>
      <c r="D66" s="2" t="s">
        <v>466</v>
      </c>
      <c r="E66" s="1">
        <v>70851042</v>
      </c>
      <c r="F66" s="2" t="s">
        <v>76</v>
      </c>
      <c r="G66" s="4">
        <v>8660859</v>
      </c>
      <c r="H66" s="2" t="s">
        <v>465</v>
      </c>
      <c r="I66" s="47" t="s">
        <v>34</v>
      </c>
      <c r="J66" s="47" t="s">
        <v>16</v>
      </c>
      <c r="K66" s="5" t="s">
        <v>17</v>
      </c>
      <c r="L66" s="2" t="s">
        <v>36</v>
      </c>
      <c r="M66" s="48">
        <v>34</v>
      </c>
      <c r="N66" s="19">
        <v>7036190</v>
      </c>
      <c r="O66" s="19">
        <v>180000</v>
      </c>
      <c r="P66" s="19">
        <v>0</v>
      </c>
      <c r="Q66" s="19">
        <v>0</v>
      </c>
      <c r="R66" s="19">
        <f t="shared" si="1"/>
        <v>7216190</v>
      </c>
      <c r="V66"/>
    </row>
    <row r="67" spans="1:22" ht="25.5" x14ac:dyDescent="0.25">
      <c r="A67" s="1">
        <v>63</v>
      </c>
      <c r="B67" s="2" t="s">
        <v>465</v>
      </c>
      <c r="C67" s="43" t="s">
        <v>563</v>
      </c>
      <c r="D67" s="2" t="s">
        <v>466</v>
      </c>
      <c r="E67" s="1">
        <v>70851042</v>
      </c>
      <c r="F67" s="2" t="s">
        <v>75</v>
      </c>
      <c r="G67" s="4">
        <v>9113211</v>
      </c>
      <c r="H67" s="2" t="s">
        <v>465</v>
      </c>
      <c r="I67" s="47" t="s">
        <v>34</v>
      </c>
      <c r="J67" s="47" t="s">
        <v>16</v>
      </c>
      <c r="K67" s="5" t="s">
        <v>17</v>
      </c>
      <c r="L67" s="2" t="s">
        <v>36</v>
      </c>
      <c r="M67" s="48">
        <v>136</v>
      </c>
      <c r="N67" s="19">
        <v>31857000</v>
      </c>
      <c r="O67" s="19">
        <v>820000</v>
      </c>
      <c r="P67" s="19">
        <v>0</v>
      </c>
      <c r="Q67" s="19">
        <v>0</v>
      </c>
      <c r="R67" s="19">
        <f t="shared" si="1"/>
        <v>32677000</v>
      </c>
      <c r="V67"/>
    </row>
    <row r="68" spans="1:22" ht="25.5" x14ac:dyDescent="0.25">
      <c r="A68" s="1">
        <v>64</v>
      </c>
      <c r="B68" s="2" t="s">
        <v>136</v>
      </c>
      <c r="C68" s="43" t="s">
        <v>565</v>
      </c>
      <c r="D68" s="2" t="s">
        <v>137</v>
      </c>
      <c r="E68" s="1">
        <v>68684053</v>
      </c>
      <c r="F68" s="2" t="s">
        <v>76</v>
      </c>
      <c r="G68" s="4">
        <v>5508286</v>
      </c>
      <c r="H68" s="2" t="s">
        <v>136</v>
      </c>
      <c r="I68" s="47" t="s">
        <v>34</v>
      </c>
      <c r="J68" s="47" t="s">
        <v>16</v>
      </c>
      <c r="K68" s="5" t="s">
        <v>46</v>
      </c>
      <c r="L68" s="2" t="s">
        <v>36</v>
      </c>
      <c r="M68" s="48">
        <v>19</v>
      </c>
      <c r="N68" s="19">
        <v>3931980</v>
      </c>
      <c r="O68" s="19">
        <v>209600</v>
      </c>
      <c r="P68" s="19">
        <v>0</v>
      </c>
      <c r="Q68" s="19">
        <v>0</v>
      </c>
      <c r="R68" s="19">
        <f t="shared" si="1"/>
        <v>4141580</v>
      </c>
      <c r="V68"/>
    </row>
    <row r="69" spans="1:22" ht="25.5" x14ac:dyDescent="0.25">
      <c r="A69" s="1">
        <v>65</v>
      </c>
      <c r="B69" s="2" t="s">
        <v>136</v>
      </c>
      <c r="C69" s="43" t="s">
        <v>565</v>
      </c>
      <c r="D69" s="2" t="s">
        <v>137</v>
      </c>
      <c r="E69" s="1">
        <v>68684053</v>
      </c>
      <c r="F69" s="2" t="s">
        <v>31</v>
      </c>
      <c r="G69" s="4">
        <v>5832918</v>
      </c>
      <c r="H69" s="2" t="s">
        <v>138</v>
      </c>
      <c r="I69" s="47" t="s">
        <v>15</v>
      </c>
      <c r="J69" s="47" t="s">
        <v>16</v>
      </c>
      <c r="K69" s="5" t="s">
        <v>139</v>
      </c>
      <c r="L69" s="2" t="s">
        <v>18</v>
      </c>
      <c r="M69" s="48">
        <v>3.5</v>
      </c>
      <c r="N69" s="19">
        <v>1796150</v>
      </c>
      <c r="O69" s="19">
        <v>274100</v>
      </c>
      <c r="P69" s="19">
        <v>0</v>
      </c>
      <c r="Q69" s="19">
        <v>0</v>
      </c>
      <c r="R69" s="19">
        <f t="shared" si="1"/>
        <v>2070250</v>
      </c>
      <c r="V69"/>
    </row>
    <row r="70" spans="1:22" ht="25.5" x14ac:dyDescent="0.25">
      <c r="A70" s="1">
        <v>66</v>
      </c>
      <c r="B70" s="2" t="s">
        <v>467</v>
      </c>
      <c r="C70" s="43" t="s">
        <v>563</v>
      </c>
      <c r="D70" s="2" t="s">
        <v>468</v>
      </c>
      <c r="E70" s="1">
        <v>70850895</v>
      </c>
      <c r="F70" s="2" t="s">
        <v>75</v>
      </c>
      <c r="G70" s="4">
        <v>4392977</v>
      </c>
      <c r="H70" s="2" t="s">
        <v>469</v>
      </c>
      <c r="I70" s="47" t="s">
        <v>34</v>
      </c>
      <c r="J70" s="47" t="s">
        <v>54</v>
      </c>
      <c r="K70" s="5" t="s">
        <v>64</v>
      </c>
      <c r="L70" s="2" t="s">
        <v>36</v>
      </c>
      <c r="M70" s="48">
        <v>47</v>
      </c>
      <c r="N70" s="19">
        <v>14626000</v>
      </c>
      <c r="O70" s="19">
        <v>437000</v>
      </c>
      <c r="P70" s="19">
        <v>0</v>
      </c>
      <c r="Q70" s="19">
        <v>0</v>
      </c>
      <c r="R70" s="19">
        <f t="shared" si="1"/>
        <v>15063000</v>
      </c>
      <c r="V70"/>
    </row>
    <row r="71" spans="1:22" ht="25.5" x14ac:dyDescent="0.25">
      <c r="A71" s="1">
        <v>67</v>
      </c>
      <c r="B71" s="2" t="s">
        <v>467</v>
      </c>
      <c r="C71" s="43" t="s">
        <v>563</v>
      </c>
      <c r="D71" s="2" t="s">
        <v>468</v>
      </c>
      <c r="E71" s="1">
        <v>70850895</v>
      </c>
      <c r="F71" s="2" t="s">
        <v>76</v>
      </c>
      <c r="G71" s="4">
        <v>9612398</v>
      </c>
      <c r="H71" s="2" t="s">
        <v>467</v>
      </c>
      <c r="I71" s="47" t="s">
        <v>34</v>
      </c>
      <c r="J71" s="47" t="s">
        <v>16</v>
      </c>
      <c r="K71" s="5" t="s">
        <v>64</v>
      </c>
      <c r="L71" s="2" t="s">
        <v>36</v>
      </c>
      <c r="M71" s="48">
        <v>115</v>
      </c>
      <c r="N71" s="19">
        <v>21847000</v>
      </c>
      <c r="O71" s="19">
        <v>726000</v>
      </c>
      <c r="P71" s="19">
        <v>0</v>
      </c>
      <c r="Q71" s="19">
        <v>0</v>
      </c>
      <c r="R71" s="19">
        <f t="shared" si="1"/>
        <v>22573000</v>
      </c>
      <c r="V71"/>
    </row>
    <row r="72" spans="1:22" ht="25.5" x14ac:dyDescent="0.25">
      <c r="A72" s="1">
        <v>68</v>
      </c>
      <c r="B72" s="2" t="s">
        <v>470</v>
      </c>
      <c r="C72" s="2" t="s">
        <v>563</v>
      </c>
      <c r="D72" s="2" t="s">
        <v>471</v>
      </c>
      <c r="E72" s="1">
        <v>70850941</v>
      </c>
      <c r="F72" s="2" t="s">
        <v>76</v>
      </c>
      <c r="G72" s="4">
        <v>6376307</v>
      </c>
      <c r="H72" s="2" t="s">
        <v>470</v>
      </c>
      <c r="I72" s="47" t="s">
        <v>34</v>
      </c>
      <c r="J72" s="47" t="s">
        <v>16</v>
      </c>
      <c r="K72" s="5" t="s">
        <v>17</v>
      </c>
      <c r="L72" s="2" t="s">
        <v>36</v>
      </c>
      <c r="M72" s="48">
        <v>144</v>
      </c>
      <c r="N72" s="19">
        <v>28394000</v>
      </c>
      <c r="O72" s="19">
        <v>1194600</v>
      </c>
      <c r="P72" s="19">
        <v>0</v>
      </c>
      <c r="Q72" s="19">
        <v>0</v>
      </c>
      <c r="R72" s="19">
        <f t="shared" si="1"/>
        <v>29588600</v>
      </c>
      <c r="V72"/>
    </row>
    <row r="73" spans="1:22" ht="25.5" x14ac:dyDescent="0.25">
      <c r="A73" s="1">
        <v>69</v>
      </c>
      <c r="B73" s="2" t="s">
        <v>470</v>
      </c>
      <c r="C73" s="2" t="s">
        <v>563</v>
      </c>
      <c r="D73" s="2" t="s">
        <v>471</v>
      </c>
      <c r="E73" s="1">
        <v>70850941</v>
      </c>
      <c r="F73" s="2" t="s">
        <v>75</v>
      </c>
      <c r="G73" s="4">
        <v>7295876</v>
      </c>
      <c r="H73" s="2" t="s">
        <v>470</v>
      </c>
      <c r="I73" s="47" t="s">
        <v>34</v>
      </c>
      <c r="J73" s="47" t="s">
        <v>16</v>
      </c>
      <c r="K73" s="5" t="s">
        <v>17</v>
      </c>
      <c r="L73" s="2" t="s">
        <v>36</v>
      </c>
      <c r="M73" s="48">
        <v>55</v>
      </c>
      <c r="N73" s="19">
        <v>15101070</v>
      </c>
      <c r="O73" s="19">
        <v>535200</v>
      </c>
      <c r="P73" s="19">
        <v>0</v>
      </c>
      <c r="Q73" s="19">
        <v>0</v>
      </c>
      <c r="R73" s="19">
        <f t="shared" si="1"/>
        <v>15636270</v>
      </c>
      <c r="V73"/>
    </row>
    <row r="74" spans="1:22" ht="38.25" x14ac:dyDescent="0.25">
      <c r="A74" s="1">
        <v>70</v>
      </c>
      <c r="B74" s="2" t="s">
        <v>472</v>
      </c>
      <c r="C74" s="2" t="s">
        <v>563</v>
      </c>
      <c r="D74" s="2" t="s">
        <v>473</v>
      </c>
      <c r="E74" s="1">
        <v>70850976</v>
      </c>
      <c r="F74" s="2" t="s">
        <v>76</v>
      </c>
      <c r="G74" s="4">
        <v>5385508</v>
      </c>
      <c r="H74" s="2" t="s">
        <v>472</v>
      </c>
      <c r="I74" s="47" t="s">
        <v>34</v>
      </c>
      <c r="J74" s="47" t="s">
        <v>16</v>
      </c>
      <c r="K74" s="5" t="s">
        <v>183</v>
      </c>
      <c r="L74" s="2" t="s">
        <v>36</v>
      </c>
      <c r="M74" s="48">
        <v>63</v>
      </c>
      <c r="N74" s="19">
        <v>13037640</v>
      </c>
      <c r="O74" s="19">
        <v>884300</v>
      </c>
      <c r="P74" s="19">
        <v>0</v>
      </c>
      <c r="Q74" s="19">
        <v>0</v>
      </c>
      <c r="R74" s="19">
        <f t="shared" si="1"/>
        <v>13921940</v>
      </c>
      <c r="V74"/>
    </row>
    <row r="75" spans="1:22" ht="38.25" x14ac:dyDescent="0.25">
      <c r="A75" s="1">
        <v>71</v>
      </c>
      <c r="B75" s="2" t="s">
        <v>474</v>
      </c>
      <c r="C75" s="2" t="s">
        <v>563</v>
      </c>
      <c r="D75" s="2" t="s">
        <v>475</v>
      </c>
      <c r="E75" s="1">
        <v>70850852</v>
      </c>
      <c r="F75" s="2" t="s">
        <v>75</v>
      </c>
      <c r="G75" s="4">
        <v>7152788</v>
      </c>
      <c r="H75" s="2" t="s">
        <v>474</v>
      </c>
      <c r="I75" s="47" t="s">
        <v>34</v>
      </c>
      <c r="J75" s="47" t="s">
        <v>54</v>
      </c>
      <c r="K75" s="5" t="s">
        <v>64</v>
      </c>
      <c r="L75" s="2" t="s">
        <v>36</v>
      </c>
      <c r="M75" s="48">
        <v>70</v>
      </c>
      <c r="N75" s="19">
        <v>19165000</v>
      </c>
      <c r="O75" s="19">
        <v>500000</v>
      </c>
      <c r="P75" s="19">
        <v>0</v>
      </c>
      <c r="Q75" s="19">
        <v>0</v>
      </c>
      <c r="R75" s="19">
        <f t="shared" si="1"/>
        <v>19665000</v>
      </c>
      <c r="V75"/>
    </row>
    <row r="76" spans="1:22" ht="25.5" x14ac:dyDescent="0.25">
      <c r="A76" s="1">
        <v>72</v>
      </c>
      <c r="B76" s="2" t="s">
        <v>140</v>
      </c>
      <c r="C76" s="2" t="s">
        <v>562</v>
      </c>
      <c r="D76" s="2" t="s">
        <v>141</v>
      </c>
      <c r="E76" s="1" t="s">
        <v>142</v>
      </c>
      <c r="F76" s="2" t="s">
        <v>87</v>
      </c>
      <c r="G76" s="4">
        <v>1653587</v>
      </c>
      <c r="H76" s="2" t="s">
        <v>143</v>
      </c>
      <c r="I76" s="47" t="s">
        <v>45</v>
      </c>
      <c r="J76" s="47" t="s">
        <v>54</v>
      </c>
      <c r="K76" s="5" t="s">
        <v>25</v>
      </c>
      <c r="L76" s="2" t="s">
        <v>18</v>
      </c>
      <c r="M76" s="48">
        <v>5</v>
      </c>
      <c r="N76" s="19">
        <v>70320</v>
      </c>
      <c r="O76" s="19">
        <v>0</v>
      </c>
      <c r="P76" s="19">
        <v>0</v>
      </c>
      <c r="Q76" s="19">
        <v>0</v>
      </c>
      <c r="R76" s="19">
        <f t="shared" si="1"/>
        <v>70320</v>
      </c>
      <c r="V76"/>
    </row>
    <row r="77" spans="1:22" ht="25.5" x14ac:dyDescent="0.25">
      <c r="A77" s="1">
        <v>73</v>
      </c>
      <c r="B77" s="2" t="s">
        <v>140</v>
      </c>
      <c r="C77" s="2" t="s">
        <v>562</v>
      </c>
      <c r="D77" s="2" t="s">
        <v>141</v>
      </c>
      <c r="E77" s="3" t="s">
        <v>142</v>
      </c>
      <c r="F77" s="2" t="s">
        <v>43</v>
      </c>
      <c r="G77" s="4">
        <v>2514201</v>
      </c>
      <c r="H77" s="2" t="s">
        <v>144</v>
      </c>
      <c r="I77" s="47" t="s">
        <v>45</v>
      </c>
      <c r="J77" s="47" t="s">
        <v>24</v>
      </c>
      <c r="K77" s="5" t="s">
        <v>145</v>
      </c>
      <c r="L77" s="2" t="s">
        <v>18</v>
      </c>
      <c r="M77" s="48">
        <v>5.48</v>
      </c>
      <c r="N77" s="19">
        <v>4460620</v>
      </c>
      <c r="O77" s="19">
        <v>363000</v>
      </c>
      <c r="P77" s="19">
        <v>0</v>
      </c>
      <c r="Q77" s="19">
        <v>0</v>
      </c>
      <c r="R77" s="19">
        <f t="shared" si="1"/>
        <v>4823620</v>
      </c>
      <c r="V77"/>
    </row>
    <row r="78" spans="1:22" ht="25.5" x14ac:dyDescent="0.25">
      <c r="A78" s="1">
        <v>74</v>
      </c>
      <c r="B78" s="2" t="s">
        <v>140</v>
      </c>
      <c r="C78" s="2" t="s">
        <v>562</v>
      </c>
      <c r="D78" s="2" t="s">
        <v>141</v>
      </c>
      <c r="E78" s="3" t="s">
        <v>142</v>
      </c>
      <c r="F78" s="2" t="s">
        <v>26</v>
      </c>
      <c r="G78" s="4">
        <v>2633569</v>
      </c>
      <c r="H78" s="2" t="s">
        <v>146</v>
      </c>
      <c r="I78" s="47" t="s">
        <v>15</v>
      </c>
      <c r="J78" s="47" t="s">
        <v>24</v>
      </c>
      <c r="K78" s="5" t="s">
        <v>116</v>
      </c>
      <c r="L78" s="2" t="s">
        <v>18</v>
      </c>
      <c r="M78" s="48">
        <v>1.46</v>
      </c>
      <c r="N78" s="19">
        <v>1157700</v>
      </c>
      <c r="O78" s="19">
        <v>96600</v>
      </c>
      <c r="P78" s="19">
        <v>0</v>
      </c>
      <c r="Q78" s="19">
        <v>0</v>
      </c>
      <c r="R78" s="19">
        <f t="shared" si="1"/>
        <v>1254300</v>
      </c>
      <c r="V78"/>
    </row>
    <row r="79" spans="1:22" ht="25.5" x14ac:dyDescent="0.25">
      <c r="A79" s="1">
        <v>75</v>
      </c>
      <c r="B79" s="2" t="s">
        <v>140</v>
      </c>
      <c r="C79" s="2" t="s">
        <v>562</v>
      </c>
      <c r="D79" s="2" t="s">
        <v>141</v>
      </c>
      <c r="E79" s="3" t="s">
        <v>142</v>
      </c>
      <c r="F79" s="2" t="s">
        <v>147</v>
      </c>
      <c r="G79" s="4">
        <v>4955284</v>
      </c>
      <c r="H79" s="2" t="s">
        <v>148</v>
      </c>
      <c r="I79" s="47" t="s">
        <v>23</v>
      </c>
      <c r="J79" s="47" t="s">
        <v>24</v>
      </c>
      <c r="K79" s="5" t="s">
        <v>145</v>
      </c>
      <c r="L79" s="2" t="s">
        <v>36</v>
      </c>
      <c r="M79" s="48">
        <v>31</v>
      </c>
      <c r="N79" s="19">
        <v>4813990</v>
      </c>
      <c r="O79" s="19">
        <v>241700</v>
      </c>
      <c r="P79" s="19">
        <v>0</v>
      </c>
      <c r="Q79" s="19">
        <v>0</v>
      </c>
      <c r="R79" s="19">
        <f t="shared" si="1"/>
        <v>5055690</v>
      </c>
      <c r="V79"/>
    </row>
    <row r="80" spans="1:22" ht="25.5" x14ac:dyDescent="0.25">
      <c r="A80" s="1">
        <v>76</v>
      </c>
      <c r="B80" s="2" t="s">
        <v>140</v>
      </c>
      <c r="C80" s="2" t="s">
        <v>562</v>
      </c>
      <c r="D80" s="2" t="s">
        <v>141</v>
      </c>
      <c r="E80" s="3" t="s">
        <v>142</v>
      </c>
      <c r="F80" s="2" t="s">
        <v>47</v>
      </c>
      <c r="G80" s="4">
        <v>7667268</v>
      </c>
      <c r="H80" s="2" t="s">
        <v>149</v>
      </c>
      <c r="I80" s="47" t="s">
        <v>34</v>
      </c>
      <c r="J80" s="47" t="s">
        <v>24</v>
      </c>
      <c r="K80" s="5" t="s">
        <v>70</v>
      </c>
      <c r="L80" s="2" t="s">
        <v>36</v>
      </c>
      <c r="M80" s="48">
        <v>36</v>
      </c>
      <c r="N80" s="19">
        <v>5541420</v>
      </c>
      <c r="O80" s="19">
        <v>179400</v>
      </c>
      <c r="P80" s="19">
        <v>0</v>
      </c>
      <c r="Q80" s="19">
        <v>0</v>
      </c>
      <c r="R80" s="19">
        <f t="shared" si="1"/>
        <v>5720820</v>
      </c>
      <c r="V80"/>
    </row>
    <row r="81" spans="1:22" ht="63.75" x14ac:dyDescent="0.25">
      <c r="A81" s="1">
        <v>77</v>
      </c>
      <c r="B81" s="2" t="s">
        <v>577</v>
      </c>
      <c r="C81" s="2" t="s">
        <v>561</v>
      </c>
      <c r="D81" s="2" t="s">
        <v>578</v>
      </c>
      <c r="E81" s="3" t="s">
        <v>579</v>
      </c>
      <c r="F81" s="2" t="s">
        <v>256</v>
      </c>
      <c r="G81" s="4">
        <v>8335759</v>
      </c>
      <c r="H81" s="2" t="s">
        <v>580</v>
      </c>
      <c r="I81" s="47" t="s">
        <v>15</v>
      </c>
      <c r="J81" s="47" t="s">
        <v>581</v>
      </c>
      <c r="K81" s="5" t="s">
        <v>582</v>
      </c>
      <c r="L81" s="2" t="s">
        <v>18</v>
      </c>
      <c r="M81" s="48">
        <v>4.5</v>
      </c>
      <c r="N81" s="19">
        <v>0</v>
      </c>
      <c r="O81" s="19">
        <v>0</v>
      </c>
      <c r="P81" s="19">
        <v>2720000</v>
      </c>
      <c r="Q81" s="19">
        <v>0</v>
      </c>
      <c r="R81" s="19"/>
      <c r="V81"/>
    </row>
    <row r="82" spans="1:22" ht="25.5" x14ac:dyDescent="0.25">
      <c r="A82" s="1">
        <v>78</v>
      </c>
      <c r="B82" s="2" t="s">
        <v>150</v>
      </c>
      <c r="C82" s="2" t="s">
        <v>560</v>
      </c>
      <c r="D82" s="2" t="s">
        <v>151</v>
      </c>
      <c r="E82" s="1">
        <v>46277633</v>
      </c>
      <c r="F82" s="2" t="s">
        <v>13</v>
      </c>
      <c r="G82" s="4">
        <v>6283429</v>
      </c>
      <c r="H82" s="2" t="s">
        <v>124</v>
      </c>
      <c r="I82" s="47" t="s">
        <v>15</v>
      </c>
      <c r="J82" s="47" t="s">
        <v>54</v>
      </c>
      <c r="K82" s="5" t="s">
        <v>152</v>
      </c>
      <c r="L82" s="2" t="s">
        <v>18</v>
      </c>
      <c r="M82" s="48">
        <v>7.78</v>
      </c>
      <c r="N82" s="19">
        <v>1242000</v>
      </c>
      <c r="O82" s="19">
        <v>0</v>
      </c>
      <c r="P82" s="19">
        <v>0</v>
      </c>
      <c r="Q82" s="19">
        <v>0</v>
      </c>
      <c r="R82" s="19">
        <f t="shared" ref="R82:R112" si="2">SUM(N82:Q82)</f>
        <v>1242000</v>
      </c>
      <c r="V82"/>
    </row>
    <row r="83" spans="1:22" ht="25.5" x14ac:dyDescent="0.25">
      <c r="A83" s="1">
        <v>79</v>
      </c>
      <c r="B83" s="2" t="s">
        <v>153</v>
      </c>
      <c r="C83" s="2" t="s">
        <v>564</v>
      </c>
      <c r="D83" s="2" t="s">
        <v>154</v>
      </c>
      <c r="E83" s="1">
        <v>47930560</v>
      </c>
      <c r="F83" s="2" t="s">
        <v>13</v>
      </c>
      <c r="G83" s="4">
        <v>2255905</v>
      </c>
      <c r="H83" s="2" t="s">
        <v>155</v>
      </c>
      <c r="I83" s="47" t="s">
        <v>15</v>
      </c>
      <c r="J83" s="47" t="s">
        <v>16</v>
      </c>
      <c r="K83" s="5" t="s">
        <v>67</v>
      </c>
      <c r="L83" s="2" t="s">
        <v>18</v>
      </c>
      <c r="M83" s="48">
        <v>2.5</v>
      </c>
      <c r="N83" s="19">
        <v>1477530</v>
      </c>
      <c r="O83" s="19">
        <v>146100</v>
      </c>
      <c r="P83" s="19">
        <v>0</v>
      </c>
      <c r="Q83" s="19">
        <v>0</v>
      </c>
      <c r="R83" s="19">
        <f t="shared" si="2"/>
        <v>1623630</v>
      </c>
      <c r="V83"/>
    </row>
    <row r="84" spans="1:22" ht="25.5" x14ac:dyDescent="0.25">
      <c r="A84" s="1">
        <v>80</v>
      </c>
      <c r="B84" s="2" t="s">
        <v>153</v>
      </c>
      <c r="C84" s="2" t="s">
        <v>564</v>
      </c>
      <c r="D84" s="2" t="s">
        <v>154</v>
      </c>
      <c r="E84" s="1">
        <v>47930560</v>
      </c>
      <c r="F84" s="2" t="s">
        <v>107</v>
      </c>
      <c r="G84" s="4">
        <v>4868538</v>
      </c>
      <c r="H84" s="2" t="s">
        <v>156</v>
      </c>
      <c r="I84" s="47" t="s">
        <v>23</v>
      </c>
      <c r="J84" s="47" t="s">
        <v>16</v>
      </c>
      <c r="K84" s="5" t="s">
        <v>67</v>
      </c>
      <c r="L84" s="2" t="s">
        <v>18</v>
      </c>
      <c r="M84" s="48">
        <v>3.84</v>
      </c>
      <c r="N84" s="19">
        <v>2434120</v>
      </c>
      <c r="O84" s="19">
        <v>240300</v>
      </c>
      <c r="P84" s="19">
        <v>0</v>
      </c>
      <c r="Q84" s="19">
        <v>0</v>
      </c>
      <c r="R84" s="19">
        <f t="shared" si="2"/>
        <v>2674420</v>
      </c>
      <c r="V84"/>
    </row>
    <row r="85" spans="1:22" ht="25.5" x14ac:dyDescent="0.25">
      <c r="A85" s="1">
        <v>81</v>
      </c>
      <c r="B85" s="2" t="s">
        <v>153</v>
      </c>
      <c r="C85" s="2" t="s">
        <v>564</v>
      </c>
      <c r="D85" s="2" t="s">
        <v>154</v>
      </c>
      <c r="E85" s="1">
        <v>47930560</v>
      </c>
      <c r="F85" s="2" t="s">
        <v>31</v>
      </c>
      <c r="G85" s="4">
        <v>6870047</v>
      </c>
      <c r="H85" s="2" t="s">
        <v>157</v>
      </c>
      <c r="I85" s="47" t="s">
        <v>15</v>
      </c>
      <c r="J85" s="47" t="s">
        <v>16</v>
      </c>
      <c r="K85" s="5" t="s">
        <v>67</v>
      </c>
      <c r="L85" s="2" t="s">
        <v>18</v>
      </c>
      <c r="M85" s="48">
        <v>13</v>
      </c>
      <c r="N85" s="19">
        <v>6680710</v>
      </c>
      <c r="O85" s="19">
        <v>1018400</v>
      </c>
      <c r="P85" s="19">
        <v>0</v>
      </c>
      <c r="Q85" s="19">
        <v>0</v>
      </c>
      <c r="R85" s="19">
        <f t="shared" si="2"/>
        <v>7699110</v>
      </c>
      <c r="V85"/>
    </row>
    <row r="86" spans="1:22" ht="25.5" x14ac:dyDescent="0.25">
      <c r="A86" s="1">
        <v>82</v>
      </c>
      <c r="B86" s="2" t="s">
        <v>158</v>
      </c>
      <c r="C86" s="2" t="s">
        <v>564</v>
      </c>
      <c r="D86" s="2" t="s">
        <v>159</v>
      </c>
      <c r="E86" s="1">
        <v>47930063</v>
      </c>
      <c r="F86" s="2" t="s">
        <v>31</v>
      </c>
      <c r="G86" s="4">
        <v>3052202</v>
      </c>
      <c r="H86" s="2" t="s">
        <v>157</v>
      </c>
      <c r="I86" s="47" t="s">
        <v>58</v>
      </c>
      <c r="J86" s="47" t="s">
        <v>16</v>
      </c>
      <c r="K86" s="5" t="s">
        <v>79</v>
      </c>
      <c r="L86" s="2" t="s">
        <v>18</v>
      </c>
      <c r="M86" s="48">
        <f>11+1</f>
        <v>12</v>
      </c>
      <c r="N86" s="19">
        <v>5645040</v>
      </c>
      <c r="O86" s="19">
        <v>861700</v>
      </c>
      <c r="P86" s="19">
        <v>287100</v>
      </c>
      <c r="Q86" s="19">
        <v>0</v>
      </c>
      <c r="R86" s="19">
        <f t="shared" si="2"/>
        <v>6793840</v>
      </c>
      <c r="V86"/>
    </row>
    <row r="87" spans="1:22" ht="25.5" x14ac:dyDescent="0.25">
      <c r="A87" s="1">
        <v>83</v>
      </c>
      <c r="B87" s="2" t="s">
        <v>158</v>
      </c>
      <c r="C87" s="2" t="s">
        <v>564</v>
      </c>
      <c r="D87" s="2" t="s">
        <v>159</v>
      </c>
      <c r="E87" s="1">
        <v>47930063</v>
      </c>
      <c r="F87" s="2" t="s">
        <v>61</v>
      </c>
      <c r="G87" s="4">
        <v>4077969</v>
      </c>
      <c r="H87" s="2" t="s">
        <v>160</v>
      </c>
      <c r="I87" s="47" t="s">
        <v>15</v>
      </c>
      <c r="J87" s="47" t="s">
        <v>63</v>
      </c>
      <c r="K87" s="5" t="s">
        <v>79</v>
      </c>
      <c r="L87" s="2" t="s">
        <v>18</v>
      </c>
      <c r="M87" s="48">
        <v>1.62</v>
      </c>
      <c r="N87" s="19">
        <v>1247790</v>
      </c>
      <c r="O87" s="19">
        <v>118300</v>
      </c>
      <c r="P87" s="19">
        <v>0</v>
      </c>
      <c r="Q87" s="19">
        <v>0</v>
      </c>
      <c r="R87" s="19">
        <f t="shared" si="2"/>
        <v>1366090</v>
      </c>
      <c r="V87"/>
    </row>
    <row r="88" spans="1:22" ht="25.5" x14ac:dyDescent="0.25">
      <c r="A88" s="1">
        <v>84</v>
      </c>
      <c r="B88" s="2" t="s">
        <v>158</v>
      </c>
      <c r="C88" s="2" t="s">
        <v>564</v>
      </c>
      <c r="D88" s="2" t="s">
        <v>159</v>
      </c>
      <c r="E88" s="1">
        <v>47930063</v>
      </c>
      <c r="F88" s="2" t="s">
        <v>112</v>
      </c>
      <c r="G88" s="4">
        <v>9859957</v>
      </c>
      <c r="H88" s="2" t="s">
        <v>161</v>
      </c>
      <c r="I88" s="47" t="s">
        <v>23</v>
      </c>
      <c r="J88" s="47" t="s">
        <v>63</v>
      </c>
      <c r="K88" s="5" t="s">
        <v>79</v>
      </c>
      <c r="L88" s="2" t="s">
        <v>18</v>
      </c>
      <c r="M88" s="48">
        <v>2</v>
      </c>
      <c r="N88" s="19">
        <v>1517240</v>
      </c>
      <c r="O88" s="19">
        <v>177500</v>
      </c>
      <c r="P88" s="19">
        <v>0</v>
      </c>
      <c r="Q88" s="19">
        <v>0</v>
      </c>
      <c r="R88" s="19">
        <f t="shared" si="2"/>
        <v>1694740</v>
      </c>
      <c r="V88"/>
    </row>
    <row r="89" spans="1:22" ht="25.5" x14ac:dyDescent="0.25">
      <c r="A89" s="1">
        <v>85</v>
      </c>
      <c r="B89" s="2" t="s">
        <v>162</v>
      </c>
      <c r="C89" s="2" t="s">
        <v>564</v>
      </c>
      <c r="D89" s="2" t="s">
        <v>163</v>
      </c>
      <c r="E89" s="1">
        <v>18189750</v>
      </c>
      <c r="F89" s="2" t="s">
        <v>13</v>
      </c>
      <c r="G89" s="4">
        <v>1491324</v>
      </c>
      <c r="H89" s="2" t="s">
        <v>124</v>
      </c>
      <c r="I89" s="47" t="s">
        <v>15</v>
      </c>
      <c r="J89" s="47" t="s">
        <v>54</v>
      </c>
      <c r="K89" s="5" t="s">
        <v>46</v>
      </c>
      <c r="L89" s="2" t="s">
        <v>18</v>
      </c>
      <c r="M89" s="48">
        <f>7.21+2.5</f>
        <v>9.7100000000000009</v>
      </c>
      <c r="N89" s="19">
        <v>1272980</v>
      </c>
      <c r="O89" s="19">
        <v>0</v>
      </c>
      <c r="P89" s="19">
        <v>1644000</v>
      </c>
      <c r="Q89" s="19">
        <v>0</v>
      </c>
      <c r="R89" s="19">
        <f t="shared" si="2"/>
        <v>2916980</v>
      </c>
      <c r="V89"/>
    </row>
    <row r="90" spans="1:22" ht="38.25" x14ac:dyDescent="0.25">
      <c r="A90" s="1">
        <v>86</v>
      </c>
      <c r="B90" s="2" t="s">
        <v>162</v>
      </c>
      <c r="C90" s="2" t="s">
        <v>564</v>
      </c>
      <c r="D90" s="2" t="s">
        <v>163</v>
      </c>
      <c r="E90" s="1">
        <v>18189750</v>
      </c>
      <c r="F90" s="2" t="s">
        <v>26</v>
      </c>
      <c r="G90" s="4">
        <v>1587524</v>
      </c>
      <c r="H90" s="2" t="s">
        <v>164</v>
      </c>
      <c r="I90" s="47" t="s">
        <v>15</v>
      </c>
      <c r="J90" s="47" t="s">
        <v>24</v>
      </c>
      <c r="K90" s="5" t="s">
        <v>94</v>
      </c>
      <c r="L90" s="2" t="s">
        <v>18</v>
      </c>
      <c r="M90" s="48">
        <v>1.37</v>
      </c>
      <c r="N90" s="19">
        <v>970250</v>
      </c>
      <c r="O90" s="19">
        <v>90600</v>
      </c>
      <c r="P90" s="19">
        <v>0</v>
      </c>
      <c r="Q90" s="19">
        <v>0</v>
      </c>
      <c r="R90" s="19">
        <f t="shared" si="2"/>
        <v>1060850</v>
      </c>
      <c r="V90"/>
    </row>
    <row r="91" spans="1:22" ht="25.5" x14ac:dyDescent="0.25">
      <c r="A91" s="1">
        <v>87</v>
      </c>
      <c r="B91" s="2" t="s">
        <v>162</v>
      </c>
      <c r="C91" s="2" t="s">
        <v>564</v>
      </c>
      <c r="D91" s="2" t="s">
        <v>163</v>
      </c>
      <c r="E91" s="1">
        <v>18189750</v>
      </c>
      <c r="F91" s="2" t="s">
        <v>31</v>
      </c>
      <c r="G91" s="4">
        <v>2006998</v>
      </c>
      <c r="H91" s="2" t="s">
        <v>157</v>
      </c>
      <c r="I91" s="47" t="s">
        <v>58</v>
      </c>
      <c r="J91" s="47" t="s">
        <v>16</v>
      </c>
      <c r="K91" s="5" t="s">
        <v>46</v>
      </c>
      <c r="L91" s="2" t="s">
        <v>18</v>
      </c>
      <c r="M91" s="48">
        <v>10.15</v>
      </c>
      <c r="N91" s="19">
        <v>5286330</v>
      </c>
      <c r="O91" s="19">
        <v>710000</v>
      </c>
      <c r="P91" s="19">
        <v>0</v>
      </c>
      <c r="Q91" s="19">
        <v>0</v>
      </c>
      <c r="R91" s="19">
        <f t="shared" si="2"/>
        <v>5996330</v>
      </c>
      <c r="V91"/>
    </row>
    <row r="92" spans="1:22" ht="25.5" x14ac:dyDescent="0.25">
      <c r="A92" s="1">
        <v>88</v>
      </c>
      <c r="B92" s="2" t="s">
        <v>162</v>
      </c>
      <c r="C92" s="2" t="s">
        <v>564</v>
      </c>
      <c r="D92" s="2" t="s">
        <v>163</v>
      </c>
      <c r="E92" s="1">
        <v>18189750</v>
      </c>
      <c r="F92" s="2" t="s">
        <v>87</v>
      </c>
      <c r="G92" s="4">
        <v>2541897</v>
      </c>
      <c r="H92" s="2" t="s">
        <v>165</v>
      </c>
      <c r="I92" s="47" t="s">
        <v>34</v>
      </c>
      <c r="J92" s="47" t="s">
        <v>54</v>
      </c>
      <c r="K92" s="5" t="s">
        <v>46</v>
      </c>
      <c r="L92" s="2" t="s">
        <v>36</v>
      </c>
      <c r="M92" s="48">
        <v>16</v>
      </c>
      <c r="N92" s="19">
        <v>5137990</v>
      </c>
      <c r="O92" s="19">
        <v>310400</v>
      </c>
      <c r="P92" s="19">
        <v>0</v>
      </c>
      <c r="Q92" s="19">
        <v>0</v>
      </c>
      <c r="R92" s="19">
        <f t="shared" si="2"/>
        <v>5448390</v>
      </c>
      <c r="V92"/>
    </row>
    <row r="93" spans="1:22" ht="25.5" x14ac:dyDescent="0.25">
      <c r="A93" s="1">
        <v>89</v>
      </c>
      <c r="B93" s="2" t="s">
        <v>162</v>
      </c>
      <c r="C93" s="2" t="s">
        <v>564</v>
      </c>
      <c r="D93" s="2" t="s">
        <v>163</v>
      </c>
      <c r="E93" s="1">
        <v>18189750</v>
      </c>
      <c r="F93" s="2" t="s">
        <v>87</v>
      </c>
      <c r="G93" s="4">
        <v>5959378</v>
      </c>
      <c r="H93" s="2" t="s">
        <v>165</v>
      </c>
      <c r="I93" s="47" t="s">
        <v>15</v>
      </c>
      <c r="J93" s="47" t="s">
        <v>54</v>
      </c>
      <c r="K93" s="5" t="s">
        <v>46</v>
      </c>
      <c r="L93" s="2" t="s">
        <v>18</v>
      </c>
      <c r="M93" s="48">
        <v>3</v>
      </c>
      <c r="N93" s="19">
        <v>42190</v>
      </c>
      <c r="O93" s="19">
        <v>0</v>
      </c>
      <c r="P93" s="19">
        <v>0</v>
      </c>
      <c r="Q93" s="19">
        <v>0</v>
      </c>
      <c r="R93" s="19">
        <f t="shared" si="2"/>
        <v>42190</v>
      </c>
      <c r="V93"/>
    </row>
    <row r="94" spans="1:22" ht="25.5" x14ac:dyDescent="0.25">
      <c r="A94" s="1">
        <v>90</v>
      </c>
      <c r="B94" s="2" t="s">
        <v>162</v>
      </c>
      <c r="C94" s="2" t="s">
        <v>564</v>
      </c>
      <c r="D94" s="2" t="s">
        <v>163</v>
      </c>
      <c r="E94" s="1">
        <v>18189750</v>
      </c>
      <c r="F94" s="2" t="s">
        <v>47</v>
      </c>
      <c r="G94" s="4">
        <v>6048242</v>
      </c>
      <c r="H94" s="2" t="s">
        <v>166</v>
      </c>
      <c r="I94" s="47" t="s">
        <v>34</v>
      </c>
      <c r="J94" s="47" t="s">
        <v>63</v>
      </c>
      <c r="K94" s="5" t="s">
        <v>46</v>
      </c>
      <c r="L94" s="2" t="s">
        <v>36</v>
      </c>
      <c r="M94" s="48">
        <v>62</v>
      </c>
      <c r="N94" s="19">
        <v>9120000</v>
      </c>
      <c r="O94" s="19">
        <v>484000</v>
      </c>
      <c r="P94" s="19">
        <v>0</v>
      </c>
      <c r="Q94" s="19">
        <v>0</v>
      </c>
      <c r="R94" s="19">
        <f t="shared" si="2"/>
        <v>9604000</v>
      </c>
      <c r="V94"/>
    </row>
    <row r="95" spans="1:22" ht="25.5" x14ac:dyDescent="0.25">
      <c r="A95" s="1">
        <v>91</v>
      </c>
      <c r="B95" s="2" t="s">
        <v>162</v>
      </c>
      <c r="C95" s="2" t="s">
        <v>564</v>
      </c>
      <c r="D95" s="2" t="s">
        <v>163</v>
      </c>
      <c r="E95" s="1">
        <v>18189750</v>
      </c>
      <c r="F95" s="2" t="s">
        <v>75</v>
      </c>
      <c r="G95" s="4">
        <v>8438012</v>
      </c>
      <c r="H95" s="2" t="s">
        <v>544</v>
      </c>
      <c r="I95" s="47" t="s">
        <v>34</v>
      </c>
      <c r="J95" s="47" t="s">
        <v>16</v>
      </c>
      <c r="K95" s="5" t="s">
        <v>46</v>
      </c>
      <c r="L95" s="2" t="s">
        <v>36</v>
      </c>
      <c r="M95" s="48">
        <v>38</v>
      </c>
      <c r="N95" s="19">
        <v>10433460</v>
      </c>
      <c r="O95" s="19">
        <v>369800</v>
      </c>
      <c r="P95" s="19">
        <v>0</v>
      </c>
      <c r="Q95" s="19">
        <v>0</v>
      </c>
      <c r="R95" s="19">
        <f t="shared" si="2"/>
        <v>10803260</v>
      </c>
      <c r="V95"/>
    </row>
    <row r="96" spans="1:22" ht="25.5" x14ac:dyDescent="0.25">
      <c r="A96" s="1">
        <v>92</v>
      </c>
      <c r="B96" s="2" t="s">
        <v>162</v>
      </c>
      <c r="C96" s="2" t="s">
        <v>564</v>
      </c>
      <c r="D96" s="2" t="s">
        <v>163</v>
      </c>
      <c r="E96" s="1">
        <v>18189750</v>
      </c>
      <c r="F96" s="2" t="s">
        <v>33</v>
      </c>
      <c r="G96" s="4">
        <v>8906531</v>
      </c>
      <c r="H96" s="2" t="s">
        <v>544</v>
      </c>
      <c r="I96" s="47" t="s">
        <v>34</v>
      </c>
      <c r="J96" s="47" t="s">
        <v>16</v>
      </c>
      <c r="K96" s="5" t="s">
        <v>46</v>
      </c>
      <c r="L96" s="2" t="s">
        <v>36</v>
      </c>
      <c r="M96" s="48">
        <v>4</v>
      </c>
      <c r="N96" s="19">
        <v>1888870</v>
      </c>
      <c r="O96" s="19">
        <v>52400</v>
      </c>
      <c r="P96" s="19">
        <v>0</v>
      </c>
      <c r="Q96" s="19">
        <v>0</v>
      </c>
      <c r="R96" s="19">
        <f t="shared" si="2"/>
        <v>1941270</v>
      </c>
      <c r="V96"/>
    </row>
    <row r="97" spans="1:22" ht="25.5" x14ac:dyDescent="0.25">
      <c r="A97" s="1">
        <v>93</v>
      </c>
      <c r="B97" s="2" t="s">
        <v>162</v>
      </c>
      <c r="C97" s="2" t="s">
        <v>564</v>
      </c>
      <c r="D97" s="2" t="s">
        <v>163</v>
      </c>
      <c r="E97" s="1">
        <v>18189750</v>
      </c>
      <c r="F97" s="2" t="s">
        <v>21</v>
      </c>
      <c r="G97" s="4">
        <v>8959007</v>
      </c>
      <c r="H97" s="2" t="s">
        <v>167</v>
      </c>
      <c r="I97" s="47" t="s">
        <v>23</v>
      </c>
      <c r="J97" s="47" t="s">
        <v>24</v>
      </c>
      <c r="K97" s="5" t="s">
        <v>46</v>
      </c>
      <c r="L97" s="2" t="s">
        <v>18</v>
      </c>
      <c r="M97" s="48">
        <v>1.95</v>
      </c>
      <c r="N97" s="19">
        <v>983900</v>
      </c>
      <c r="O97" s="19">
        <v>342800</v>
      </c>
      <c r="P97" s="19">
        <v>0</v>
      </c>
      <c r="Q97" s="19">
        <v>0</v>
      </c>
      <c r="R97" s="19">
        <f t="shared" si="2"/>
        <v>1326700</v>
      </c>
      <c r="V97"/>
    </row>
    <row r="98" spans="1:22" ht="25.5" x14ac:dyDescent="0.25">
      <c r="A98" s="1">
        <v>94</v>
      </c>
      <c r="B98" s="2" t="s">
        <v>162</v>
      </c>
      <c r="C98" s="2" t="s">
        <v>564</v>
      </c>
      <c r="D98" s="2" t="s">
        <v>163</v>
      </c>
      <c r="E98" s="1">
        <v>18189750</v>
      </c>
      <c r="F98" s="2" t="s">
        <v>68</v>
      </c>
      <c r="G98" s="4">
        <v>9924394</v>
      </c>
      <c r="H98" s="2" t="s">
        <v>168</v>
      </c>
      <c r="I98" s="47" t="s">
        <v>45</v>
      </c>
      <c r="J98" s="47" t="s">
        <v>24</v>
      </c>
      <c r="K98" s="5" t="s">
        <v>46</v>
      </c>
      <c r="L98" s="2" t="s">
        <v>18</v>
      </c>
      <c r="M98" s="48">
        <v>3.63</v>
      </c>
      <c r="N98" s="19">
        <v>2807570</v>
      </c>
      <c r="O98" s="19">
        <v>329900</v>
      </c>
      <c r="P98" s="19">
        <v>0</v>
      </c>
      <c r="Q98" s="19">
        <v>0</v>
      </c>
      <c r="R98" s="19">
        <f t="shared" si="2"/>
        <v>3137470</v>
      </c>
      <c r="V98"/>
    </row>
    <row r="99" spans="1:22" ht="25.5" x14ac:dyDescent="0.25">
      <c r="A99" s="1">
        <v>95</v>
      </c>
      <c r="B99" s="2" t="s">
        <v>169</v>
      </c>
      <c r="C99" s="2" t="s">
        <v>564</v>
      </c>
      <c r="D99" s="2" t="s">
        <v>170</v>
      </c>
      <c r="E99" s="1">
        <v>73633071</v>
      </c>
      <c r="F99" s="2" t="s">
        <v>31</v>
      </c>
      <c r="G99" s="4">
        <v>2525222</v>
      </c>
      <c r="H99" s="2" t="s">
        <v>157</v>
      </c>
      <c r="I99" s="47" t="s">
        <v>15</v>
      </c>
      <c r="J99" s="47" t="s">
        <v>16</v>
      </c>
      <c r="K99" s="5" t="s">
        <v>171</v>
      </c>
      <c r="L99" s="2" t="s">
        <v>18</v>
      </c>
      <c r="M99" s="48">
        <v>7.5</v>
      </c>
      <c r="N99" s="19">
        <v>3848890</v>
      </c>
      <c r="O99" s="19">
        <v>587500</v>
      </c>
      <c r="P99" s="19">
        <v>296700</v>
      </c>
      <c r="Q99" s="19">
        <v>0</v>
      </c>
      <c r="R99" s="19">
        <f t="shared" si="2"/>
        <v>4733090</v>
      </c>
      <c r="V99"/>
    </row>
    <row r="100" spans="1:22" ht="25.5" x14ac:dyDescent="0.25">
      <c r="A100" s="1">
        <v>96</v>
      </c>
      <c r="B100" s="2" t="s">
        <v>169</v>
      </c>
      <c r="C100" s="2" t="s">
        <v>564</v>
      </c>
      <c r="D100" s="2" t="s">
        <v>170</v>
      </c>
      <c r="E100" s="1">
        <v>73633071</v>
      </c>
      <c r="F100" s="2" t="s">
        <v>107</v>
      </c>
      <c r="G100" s="4">
        <v>3349012</v>
      </c>
      <c r="H100" s="2" t="s">
        <v>172</v>
      </c>
      <c r="I100" s="47" t="s">
        <v>23</v>
      </c>
      <c r="J100" s="47" t="s">
        <v>16</v>
      </c>
      <c r="K100" s="5" t="s">
        <v>171</v>
      </c>
      <c r="L100" s="2" t="s">
        <v>18</v>
      </c>
      <c r="M100" s="48">
        <v>2.69</v>
      </c>
      <c r="N100" s="19">
        <v>1705150</v>
      </c>
      <c r="O100" s="19">
        <v>168300</v>
      </c>
      <c r="P100" s="19">
        <v>0</v>
      </c>
      <c r="Q100" s="19">
        <v>0</v>
      </c>
      <c r="R100" s="19">
        <f t="shared" si="2"/>
        <v>1873450</v>
      </c>
      <c r="V100"/>
    </row>
    <row r="101" spans="1:22" ht="25.5" x14ac:dyDescent="0.25">
      <c r="A101" s="1">
        <v>97</v>
      </c>
      <c r="B101" s="2" t="s">
        <v>173</v>
      </c>
      <c r="C101" s="2" t="s">
        <v>564</v>
      </c>
      <c r="D101" s="2" t="s">
        <v>174</v>
      </c>
      <c r="E101" s="1">
        <v>48773514</v>
      </c>
      <c r="F101" s="2" t="s">
        <v>31</v>
      </c>
      <c r="G101" s="4">
        <v>1651504</v>
      </c>
      <c r="H101" s="2" t="s">
        <v>123</v>
      </c>
      <c r="I101" s="47" t="s">
        <v>15</v>
      </c>
      <c r="J101" s="47" t="s">
        <v>16</v>
      </c>
      <c r="K101" s="5" t="s">
        <v>70</v>
      </c>
      <c r="L101" s="2" t="s">
        <v>18</v>
      </c>
      <c r="M101" s="48">
        <f>14.12+1.88</f>
        <v>16</v>
      </c>
      <c r="N101" s="19">
        <v>7246180</v>
      </c>
      <c r="O101" s="19">
        <v>1106100</v>
      </c>
      <c r="P101" s="19">
        <v>557800</v>
      </c>
      <c r="Q101" s="19">
        <v>0</v>
      </c>
      <c r="R101" s="19">
        <f t="shared" si="2"/>
        <v>8910080</v>
      </c>
      <c r="V101"/>
    </row>
    <row r="102" spans="1:22" ht="25.5" x14ac:dyDescent="0.25">
      <c r="A102" s="1">
        <v>98</v>
      </c>
      <c r="B102" s="2" t="s">
        <v>173</v>
      </c>
      <c r="C102" s="2" t="s">
        <v>564</v>
      </c>
      <c r="D102" s="2" t="s">
        <v>174</v>
      </c>
      <c r="E102" s="1">
        <v>48773514</v>
      </c>
      <c r="F102" s="2" t="s">
        <v>33</v>
      </c>
      <c r="G102" s="4">
        <v>4157827</v>
      </c>
      <c r="H102" s="2" t="s">
        <v>175</v>
      </c>
      <c r="I102" s="47" t="s">
        <v>34</v>
      </c>
      <c r="J102" s="47" t="s">
        <v>16</v>
      </c>
      <c r="K102" s="5" t="s">
        <v>70</v>
      </c>
      <c r="L102" s="2" t="s">
        <v>36</v>
      </c>
      <c r="M102" s="48">
        <v>5</v>
      </c>
      <c r="N102" s="19">
        <v>2840000</v>
      </c>
      <c r="O102" s="19">
        <v>65400</v>
      </c>
      <c r="P102" s="19">
        <v>0</v>
      </c>
      <c r="Q102" s="19">
        <v>0</v>
      </c>
      <c r="R102" s="19">
        <f t="shared" si="2"/>
        <v>2905400</v>
      </c>
      <c r="V102"/>
    </row>
    <row r="103" spans="1:22" ht="25.5" x14ac:dyDescent="0.25">
      <c r="A103" s="1">
        <v>99</v>
      </c>
      <c r="B103" s="2" t="s">
        <v>173</v>
      </c>
      <c r="C103" s="2" t="s">
        <v>564</v>
      </c>
      <c r="D103" s="2" t="s">
        <v>174</v>
      </c>
      <c r="E103" s="1">
        <v>48773514</v>
      </c>
      <c r="F103" s="2" t="s">
        <v>76</v>
      </c>
      <c r="G103" s="4">
        <v>5713671</v>
      </c>
      <c r="H103" s="2" t="s">
        <v>176</v>
      </c>
      <c r="I103" s="47" t="s">
        <v>34</v>
      </c>
      <c r="J103" s="47" t="s">
        <v>16</v>
      </c>
      <c r="K103" s="5" t="s">
        <v>70</v>
      </c>
      <c r="L103" s="2" t="s">
        <v>36</v>
      </c>
      <c r="M103" s="48">
        <v>19</v>
      </c>
      <c r="N103" s="19">
        <v>3931980</v>
      </c>
      <c r="O103" s="19">
        <v>266600</v>
      </c>
      <c r="P103" s="19">
        <v>0</v>
      </c>
      <c r="Q103" s="19">
        <v>0</v>
      </c>
      <c r="R103" s="19">
        <f t="shared" si="2"/>
        <v>4198580</v>
      </c>
      <c r="V103"/>
    </row>
    <row r="104" spans="1:22" ht="25.5" x14ac:dyDescent="0.25">
      <c r="A104" s="1">
        <v>100</v>
      </c>
      <c r="B104" s="2" t="s">
        <v>173</v>
      </c>
      <c r="C104" s="2" t="s">
        <v>564</v>
      </c>
      <c r="D104" s="2" t="s">
        <v>174</v>
      </c>
      <c r="E104" s="1">
        <v>48773514</v>
      </c>
      <c r="F104" s="2" t="s">
        <v>87</v>
      </c>
      <c r="G104" s="4">
        <v>7065206</v>
      </c>
      <c r="H104" s="2" t="s">
        <v>177</v>
      </c>
      <c r="I104" s="47" t="s">
        <v>58</v>
      </c>
      <c r="J104" s="47" t="s">
        <v>54</v>
      </c>
      <c r="K104" s="5" t="s">
        <v>70</v>
      </c>
      <c r="L104" s="2" t="s">
        <v>18</v>
      </c>
      <c r="M104" s="48">
        <v>1.5</v>
      </c>
      <c r="N104" s="19">
        <v>21090</v>
      </c>
      <c r="O104" s="19">
        <v>0</v>
      </c>
      <c r="P104" s="19">
        <v>0</v>
      </c>
      <c r="Q104" s="19">
        <v>0</v>
      </c>
      <c r="R104" s="19">
        <f t="shared" si="2"/>
        <v>21090</v>
      </c>
      <c r="V104"/>
    </row>
    <row r="105" spans="1:22" ht="25.5" x14ac:dyDescent="0.25">
      <c r="A105" s="1">
        <v>101</v>
      </c>
      <c r="B105" s="2" t="s">
        <v>173</v>
      </c>
      <c r="C105" s="2" t="s">
        <v>564</v>
      </c>
      <c r="D105" s="2" t="s">
        <v>174</v>
      </c>
      <c r="E105" s="1">
        <v>48773514</v>
      </c>
      <c r="F105" s="2" t="s">
        <v>107</v>
      </c>
      <c r="G105" s="4">
        <v>8251985</v>
      </c>
      <c r="H105" s="2" t="s">
        <v>178</v>
      </c>
      <c r="I105" s="47" t="s">
        <v>23</v>
      </c>
      <c r="J105" s="47" t="s">
        <v>16</v>
      </c>
      <c r="K105" s="5" t="s">
        <v>70</v>
      </c>
      <c r="L105" s="2" t="s">
        <v>18</v>
      </c>
      <c r="M105" s="48">
        <v>2.5</v>
      </c>
      <c r="N105" s="19">
        <v>1584710</v>
      </c>
      <c r="O105" s="19">
        <v>156500</v>
      </c>
      <c r="P105" s="19">
        <v>0</v>
      </c>
      <c r="Q105" s="19">
        <v>0</v>
      </c>
      <c r="R105" s="19">
        <f t="shared" si="2"/>
        <v>1741210</v>
      </c>
      <c r="V105"/>
    </row>
    <row r="106" spans="1:22" ht="25.5" x14ac:dyDescent="0.25">
      <c r="A106" s="1">
        <v>102</v>
      </c>
      <c r="B106" s="2" t="s">
        <v>173</v>
      </c>
      <c r="C106" s="2" t="s">
        <v>564</v>
      </c>
      <c r="D106" s="2" t="s">
        <v>174</v>
      </c>
      <c r="E106" s="1">
        <v>48773514</v>
      </c>
      <c r="F106" s="2" t="s">
        <v>13</v>
      </c>
      <c r="G106" s="4">
        <v>9551918</v>
      </c>
      <c r="H106" s="2" t="s">
        <v>124</v>
      </c>
      <c r="I106" s="47" t="s">
        <v>15</v>
      </c>
      <c r="J106" s="47" t="s">
        <v>16</v>
      </c>
      <c r="K106" s="5" t="s">
        <v>70</v>
      </c>
      <c r="L106" s="2" t="s">
        <v>18</v>
      </c>
      <c r="M106" s="48">
        <v>3.04</v>
      </c>
      <c r="N106" s="19">
        <v>1796680</v>
      </c>
      <c r="O106" s="19">
        <v>177600</v>
      </c>
      <c r="P106" s="19">
        <v>0</v>
      </c>
      <c r="Q106" s="19">
        <v>0</v>
      </c>
      <c r="R106" s="19">
        <f t="shared" si="2"/>
        <v>1974280</v>
      </c>
      <c r="V106"/>
    </row>
    <row r="107" spans="1:22" ht="25.5" x14ac:dyDescent="0.25">
      <c r="A107" s="1">
        <v>103</v>
      </c>
      <c r="B107" s="2" t="s">
        <v>179</v>
      </c>
      <c r="C107" s="2" t="s">
        <v>564</v>
      </c>
      <c r="D107" s="2" t="s">
        <v>180</v>
      </c>
      <c r="E107" s="1">
        <v>46276262</v>
      </c>
      <c r="F107" s="2" t="s">
        <v>26</v>
      </c>
      <c r="G107" s="4">
        <v>1553860</v>
      </c>
      <c r="H107" s="2" t="s">
        <v>181</v>
      </c>
      <c r="I107" s="47" t="s">
        <v>15</v>
      </c>
      <c r="J107" s="47" t="s">
        <v>24</v>
      </c>
      <c r="K107" s="5" t="s">
        <v>182</v>
      </c>
      <c r="L107" s="2" t="s">
        <v>18</v>
      </c>
      <c r="M107" s="48">
        <v>2</v>
      </c>
      <c r="N107" s="19">
        <v>1585890</v>
      </c>
      <c r="O107" s="19">
        <v>30000</v>
      </c>
      <c r="P107" s="19">
        <v>0</v>
      </c>
      <c r="Q107" s="19">
        <v>0</v>
      </c>
      <c r="R107" s="19">
        <f t="shared" si="2"/>
        <v>1615890</v>
      </c>
      <c r="V107"/>
    </row>
    <row r="108" spans="1:22" ht="25.5" x14ac:dyDescent="0.25">
      <c r="A108" s="1">
        <v>104</v>
      </c>
      <c r="B108" s="2" t="s">
        <v>179</v>
      </c>
      <c r="C108" s="2" t="s">
        <v>564</v>
      </c>
      <c r="D108" s="2" t="s">
        <v>180</v>
      </c>
      <c r="E108" s="1">
        <v>46276262</v>
      </c>
      <c r="F108" s="2" t="s">
        <v>147</v>
      </c>
      <c r="G108" s="4">
        <v>2240677</v>
      </c>
      <c r="H108" s="2" t="s">
        <v>181</v>
      </c>
      <c r="I108" s="47" t="s">
        <v>23</v>
      </c>
      <c r="J108" s="47" t="s">
        <v>24</v>
      </c>
      <c r="K108" s="5" t="s">
        <v>183</v>
      </c>
      <c r="L108" s="2" t="s">
        <v>36</v>
      </c>
      <c r="M108" s="48">
        <v>4</v>
      </c>
      <c r="N108" s="19">
        <v>575000</v>
      </c>
      <c r="O108" s="19">
        <v>20000</v>
      </c>
      <c r="P108" s="19">
        <v>0</v>
      </c>
      <c r="Q108" s="19">
        <v>0</v>
      </c>
      <c r="R108" s="19">
        <f t="shared" si="2"/>
        <v>595000</v>
      </c>
      <c r="V108"/>
    </row>
    <row r="109" spans="1:22" ht="25.5" x14ac:dyDescent="0.25">
      <c r="A109" s="1">
        <v>105</v>
      </c>
      <c r="B109" s="2" t="s">
        <v>179</v>
      </c>
      <c r="C109" s="2" t="s">
        <v>564</v>
      </c>
      <c r="D109" s="2" t="s">
        <v>180</v>
      </c>
      <c r="E109" s="1">
        <v>46276262</v>
      </c>
      <c r="F109" s="2" t="s">
        <v>68</v>
      </c>
      <c r="G109" s="4">
        <v>3228586</v>
      </c>
      <c r="H109" s="2" t="s">
        <v>184</v>
      </c>
      <c r="I109" s="47" t="s">
        <v>45</v>
      </c>
      <c r="J109" s="47" t="s">
        <v>24</v>
      </c>
      <c r="K109" s="5" t="s">
        <v>185</v>
      </c>
      <c r="L109" s="2" t="s">
        <v>18</v>
      </c>
      <c r="M109" s="48">
        <v>3.5</v>
      </c>
      <c r="N109" s="19">
        <v>2698000</v>
      </c>
      <c r="O109" s="19">
        <v>220000</v>
      </c>
      <c r="P109" s="19">
        <v>0</v>
      </c>
      <c r="Q109" s="19">
        <v>0</v>
      </c>
      <c r="R109" s="19">
        <f t="shared" si="2"/>
        <v>2918000</v>
      </c>
      <c r="V109"/>
    </row>
    <row r="110" spans="1:22" x14ac:dyDescent="0.25">
      <c r="A110" s="1">
        <v>106</v>
      </c>
      <c r="B110" s="2" t="s">
        <v>179</v>
      </c>
      <c r="C110" s="2" t="s">
        <v>564</v>
      </c>
      <c r="D110" s="2" t="s">
        <v>180</v>
      </c>
      <c r="E110" s="1">
        <v>46276262</v>
      </c>
      <c r="F110" s="2" t="s">
        <v>33</v>
      </c>
      <c r="G110" s="4">
        <v>3807413</v>
      </c>
      <c r="H110" s="2" t="s">
        <v>186</v>
      </c>
      <c r="I110" s="47" t="s">
        <v>34</v>
      </c>
      <c r="J110" s="47" t="s">
        <v>16</v>
      </c>
      <c r="K110" s="5" t="s">
        <v>183</v>
      </c>
      <c r="L110" s="2" t="s">
        <v>36</v>
      </c>
      <c r="M110" s="48">
        <v>3</v>
      </c>
      <c r="N110" s="19">
        <v>1308000</v>
      </c>
      <c r="O110" s="19">
        <v>30000</v>
      </c>
      <c r="P110" s="19">
        <v>0</v>
      </c>
      <c r="Q110" s="19">
        <v>0</v>
      </c>
      <c r="R110" s="19">
        <f t="shared" si="2"/>
        <v>1338000</v>
      </c>
      <c r="V110"/>
    </row>
    <row r="111" spans="1:22" ht="25.5" x14ac:dyDescent="0.25">
      <c r="A111" s="1">
        <v>107</v>
      </c>
      <c r="B111" s="2" t="s">
        <v>179</v>
      </c>
      <c r="C111" s="2" t="s">
        <v>564</v>
      </c>
      <c r="D111" s="2" t="s">
        <v>180</v>
      </c>
      <c r="E111" s="1">
        <v>46276262</v>
      </c>
      <c r="F111" s="2" t="s">
        <v>47</v>
      </c>
      <c r="G111" s="4">
        <v>3938476</v>
      </c>
      <c r="H111" s="2" t="s">
        <v>181</v>
      </c>
      <c r="I111" s="47" t="s">
        <v>34</v>
      </c>
      <c r="J111" s="47" t="s">
        <v>24</v>
      </c>
      <c r="K111" s="5" t="s">
        <v>183</v>
      </c>
      <c r="L111" s="2" t="s">
        <v>36</v>
      </c>
      <c r="M111" s="48">
        <v>37</v>
      </c>
      <c r="N111" s="19">
        <v>5695340</v>
      </c>
      <c r="O111" s="19">
        <v>184400</v>
      </c>
      <c r="P111" s="19">
        <v>0</v>
      </c>
      <c r="Q111" s="19">
        <v>0</v>
      </c>
      <c r="R111" s="19">
        <f t="shared" si="2"/>
        <v>5879740</v>
      </c>
      <c r="V111"/>
    </row>
    <row r="112" spans="1:22" x14ac:dyDescent="0.25">
      <c r="A112" s="1">
        <v>108</v>
      </c>
      <c r="B112" s="2" t="s">
        <v>179</v>
      </c>
      <c r="C112" s="2" t="s">
        <v>564</v>
      </c>
      <c r="D112" s="2" t="s">
        <v>180</v>
      </c>
      <c r="E112" s="1">
        <v>46276262</v>
      </c>
      <c r="F112" s="2" t="s">
        <v>76</v>
      </c>
      <c r="G112" s="4">
        <v>4645805</v>
      </c>
      <c r="H112" s="2" t="s">
        <v>186</v>
      </c>
      <c r="I112" s="47" t="s">
        <v>34</v>
      </c>
      <c r="J112" s="47" t="s">
        <v>16</v>
      </c>
      <c r="K112" s="5" t="s">
        <v>183</v>
      </c>
      <c r="L112" s="2" t="s">
        <v>36</v>
      </c>
      <c r="M112" s="48">
        <v>46</v>
      </c>
      <c r="N112" s="19">
        <v>9519550</v>
      </c>
      <c r="O112" s="19">
        <v>645800</v>
      </c>
      <c r="P112" s="19">
        <v>0</v>
      </c>
      <c r="Q112" s="19">
        <v>0</v>
      </c>
      <c r="R112" s="19">
        <f t="shared" si="2"/>
        <v>10165350</v>
      </c>
      <c r="V112"/>
    </row>
    <row r="113" spans="1:22" ht="25.5" x14ac:dyDescent="0.25">
      <c r="A113" s="1">
        <v>109</v>
      </c>
      <c r="B113" s="2" t="s">
        <v>179</v>
      </c>
      <c r="C113" s="2" t="s">
        <v>564</v>
      </c>
      <c r="D113" s="2" t="s">
        <v>180</v>
      </c>
      <c r="E113" s="1">
        <v>46276262</v>
      </c>
      <c r="F113" s="2" t="s">
        <v>31</v>
      </c>
      <c r="G113" s="4">
        <v>6495514</v>
      </c>
      <c r="H113" s="2" t="s">
        <v>187</v>
      </c>
      <c r="I113" s="47" t="s">
        <v>15</v>
      </c>
      <c r="J113" s="47" t="s">
        <v>16</v>
      </c>
      <c r="K113" s="5" t="s">
        <v>183</v>
      </c>
      <c r="L113" s="2" t="s">
        <v>18</v>
      </c>
      <c r="M113" s="48">
        <v>4</v>
      </c>
      <c r="N113" s="19">
        <v>2052740</v>
      </c>
      <c r="O113" s="19">
        <v>280000</v>
      </c>
      <c r="P113" s="19">
        <v>0</v>
      </c>
      <c r="Q113" s="19">
        <v>0</v>
      </c>
      <c r="R113" s="19">
        <f t="shared" ref="R113:R129" si="3">SUM(N113:Q113)</f>
        <v>2332740</v>
      </c>
      <c r="V113"/>
    </row>
    <row r="114" spans="1:22" ht="25.5" x14ac:dyDescent="0.25">
      <c r="A114" s="1">
        <v>110</v>
      </c>
      <c r="B114" s="2" t="s">
        <v>179</v>
      </c>
      <c r="C114" s="2" t="s">
        <v>564</v>
      </c>
      <c r="D114" s="2" t="s">
        <v>180</v>
      </c>
      <c r="E114" s="1">
        <v>46276262</v>
      </c>
      <c r="F114" s="2" t="s">
        <v>61</v>
      </c>
      <c r="G114" s="4">
        <v>9696552</v>
      </c>
      <c r="H114" s="2" t="s">
        <v>188</v>
      </c>
      <c r="I114" s="47" t="s">
        <v>15</v>
      </c>
      <c r="J114" s="47" t="s">
        <v>63</v>
      </c>
      <c r="K114" s="5" t="s">
        <v>183</v>
      </c>
      <c r="L114" s="2" t="s">
        <v>18</v>
      </c>
      <c r="M114" s="48">
        <v>5</v>
      </c>
      <c r="N114" s="19">
        <v>3851220</v>
      </c>
      <c r="O114" s="19">
        <v>292000</v>
      </c>
      <c r="P114" s="19">
        <v>0</v>
      </c>
      <c r="Q114" s="19">
        <v>0</v>
      </c>
      <c r="R114" s="19">
        <f t="shared" si="3"/>
        <v>4143220</v>
      </c>
      <c r="V114"/>
    </row>
    <row r="115" spans="1:22" ht="25.5" x14ac:dyDescent="0.25">
      <c r="A115" s="1">
        <v>111</v>
      </c>
      <c r="B115" s="2" t="s">
        <v>189</v>
      </c>
      <c r="C115" s="2" t="s">
        <v>564</v>
      </c>
      <c r="D115" s="2" t="s">
        <v>190</v>
      </c>
      <c r="E115" s="1">
        <v>70435618</v>
      </c>
      <c r="F115" s="2" t="s">
        <v>89</v>
      </c>
      <c r="G115" s="4">
        <v>1187474</v>
      </c>
      <c r="H115" s="2" t="s">
        <v>191</v>
      </c>
      <c r="I115" s="47" t="s">
        <v>23</v>
      </c>
      <c r="J115" s="47" t="s">
        <v>54</v>
      </c>
      <c r="K115" s="5" t="s">
        <v>171</v>
      </c>
      <c r="L115" s="2" t="s">
        <v>18</v>
      </c>
      <c r="M115" s="48">
        <v>4.2</v>
      </c>
      <c r="N115" s="19">
        <v>2551240</v>
      </c>
      <c r="O115" s="19">
        <v>267000</v>
      </c>
      <c r="P115" s="19">
        <v>0</v>
      </c>
      <c r="Q115" s="19">
        <v>0</v>
      </c>
      <c r="R115" s="19">
        <f t="shared" si="3"/>
        <v>2818240</v>
      </c>
      <c r="V115"/>
    </row>
    <row r="116" spans="1:22" ht="25.5" x14ac:dyDescent="0.25">
      <c r="A116" s="1">
        <v>112</v>
      </c>
      <c r="B116" s="2" t="s">
        <v>189</v>
      </c>
      <c r="C116" s="2" t="s">
        <v>564</v>
      </c>
      <c r="D116" s="2" t="s">
        <v>190</v>
      </c>
      <c r="E116" s="1">
        <v>70435618</v>
      </c>
      <c r="F116" s="2" t="s">
        <v>13</v>
      </c>
      <c r="G116" s="4">
        <v>1712382</v>
      </c>
      <c r="H116" s="2" t="s">
        <v>192</v>
      </c>
      <c r="I116" s="47" t="s">
        <v>15</v>
      </c>
      <c r="J116" s="47" t="s">
        <v>54</v>
      </c>
      <c r="K116" s="5" t="s">
        <v>193</v>
      </c>
      <c r="L116" s="2" t="s">
        <v>18</v>
      </c>
      <c r="M116" s="48">
        <v>2.2000000000000002</v>
      </c>
      <c r="N116" s="19">
        <v>334990</v>
      </c>
      <c r="O116" s="19">
        <v>0</v>
      </c>
      <c r="P116" s="19">
        <v>0</v>
      </c>
      <c r="Q116" s="19">
        <v>0</v>
      </c>
      <c r="R116" s="19">
        <f t="shared" si="3"/>
        <v>334990</v>
      </c>
      <c r="V116"/>
    </row>
    <row r="117" spans="1:22" ht="25.5" x14ac:dyDescent="0.25">
      <c r="A117" s="1">
        <v>113</v>
      </c>
      <c r="B117" s="2" t="s">
        <v>189</v>
      </c>
      <c r="C117" s="2" t="s">
        <v>564</v>
      </c>
      <c r="D117" s="2" t="s">
        <v>190</v>
      </c>
      <c r="E117" s="1">
        <v>70435618</v>
      </c>
      <c r="F117" s="2" t="s">
        <v>31</v>
      </c>
      <c r="G117" s="4">
        <v>6102858</v>
      </c>
      <c r="H117" s="2" t="s">
        <v>194</v>
      </c>
      <c r="I117" s="47" t="s">
        <v>58</v>
      </c>
      <c r="J117" s="47" t="s">
        <v>16</v>
      </c>
      <c r="K117" s="5" t="s">
        <v>193</v>
      </c>
      <c r="L117" s="2" t="s">
        <v>18</v>
      </c>
      <c r="M117" s="48">
        <v>8.9700000000000006</v>
      </c>
      <c r="N117" s="19">
        <v>4603280</v>
      </c>
      <c r="O117" s="19">
        <v>600000</v>
      </c>
      <c r="P117" s="19">
        <v>528100</v>
      </c>
      <c r="Q117" s="19">
        <v>0</v>
      </c>
      <c r="R117" s="19">
        <f t="shared" si="3"/>
        <v>5731380</v>
      </c>
      <c r="V117"/>
    </row>
    <row r="118" spans="1:22" ht="25.5" x14ac:dyDescent="0.25">
      <c r="A118" s="1">
        <v>114</v>
      </c>
      <c r="B118" s="2" t="s">
        <v>189</v>
      </c>
      <c r="C118" s="2" t="s">
        <v>564</v>
      </c>
      <c r="D118" s="2" t="s">
        <v>190</v>
      </c>
      <c r="E118" s="1">
        <v>70435618</v>
      </c>
      <c r="F118" s="2" t="s">
        <v>31</v>
      </c>
      <c r="G118" s="4">
        <v>6207429</v>
      </c>
      <c r="H118" s="2" t="s">
        <v>195</v>
      </c>
      <c r="I118" s="47" t="s">
        <v>15</v>
      </c>
      <c r="J118" s="47" t="s">
        <v>16</v>
      </c>
      <c r="K118" s="5" t="s">
        <v>64</v>
      </c>
      <c r="L118" s="2" t="s">
        <v>18</v>
      </c>
      <c r="M118" s="48">
        <f>1.75+1.88</f>
        <v>3.63</v>
      </c>
      <c r="N118" s="19">
        <v>898070</v>
      </c>
      <c r="O118" s="19">
        <v>129900</v>
      </c>
      <c r="P118" s="19">
        <v>0</v>
      </c>
      <c r="Q118" s="19">
        <v>0</v>
      </c>
      <c r="R118" s="19">
        <f t="shared" si="3"/>
        <v>1027970</v>
      </c>
      <c r="V118"/>
    </row>
    <row r="119" spans="1:22" ht="25.5" x14ac:dyDescent="0.25">
      <c r="A119" s="1">
        <v>115</v>
      </c>
      <c r="B119" s="2" t="s">
        <v>189</v>
      </c>
      <c r="C119" s="2" t="s">
        <v>564</v>
      </c>
      <c r="D119" s="2" t="s">
        <v>190</v>
      </c>
      <c r="E119" s="1">
        <v>70435618</v>
      </c>
      <c r="F119" s="2" t="s">
        <v>108</v>
      </c>
      <c r="G119" s="4">
        <v>9368981</v>
      </c>
      <c r="H119" s="2" t="s">
        <v>196</v>
      </c>
      <c r="I119" s="47" t="s">
        <v>23</v>
      </c>
      <c r="J119" s="47" t="s">
        <v>54</v>
      </c>
      <c r="K119" s="5" t="s">
        <v>171</v>
      </c>
      <c r="L119" s="2" t="s">
        <v>18</v>
      </c>
      <c r="M119" s="48">
        <v>2.2999999999999998</v>
      </c>
      <c r="N119" s="19">
        <v>127690</v>
      </c>
      <c r="O119" s="19">
        <v>0</v>
      </c>
      <c r="P119" s="19">
        <v>0</v>
      </c>
      <c r="Q119" s="19">
        <v>0</v>
      </c>
      <c r="R119" s="19">
        <f t="shared" si="3"/>
        <v>127690</v>
      </c>
      <c r="V119"/>
    </row>
    <row r="120" spans="1:22" ht="25.5" x14ac:dyDescent="0.25">
      <c r="A120" s="1">
        <v>116</v>
      </c>
      <c r="B120" s="2" t="s">
        <v>197</v>
      </c>
      <c r="C120" s="2" t="s">
        <v>564</v>
      </c>
      <c r="D120" s="2" t="s">
        <v>198</v>
      </c>
      <c r="E120" s="1">
        <v>44018886</v>
      </c>
      <c r="F120" s="2" t="s">
        <v>43</v>
      </c>
      <c r="G120" s="4">
        <v>1037676</v>
      </c>
      <c r="H120" s="2" t="s">
        <v>199</v>
      </c>
      <c r="I120" s="47" t="s">
        <v>45</v>
      </c>
      <c r="J120" s="47" t="s">
        <v>24</v>
      </c>
      <c r="K120" s="5" t="s">
        <v>96</v>
      </c>
      <c r="L120" s="2" t="s">
        <v>18</v>
      </c>
      <c r="M120" s="48">
        <v>2.7</v>
      </c>
      <c r="N120" s="19">
        <v>2197750</v>
      </c>
      <c r="O120" s="19">
        <v>135600</v>
      </c>
      <c r="P120" s="19">
        <v>0</v>
      </c>
      <c r="Q120" s="19">
        <v>0</v>
      </c>
      <c r="R120" s="19">
        <f t="shared" si="3"/>
        <v>2333350</v>
      </c>
      <c r="V120"/>
    </row>
    <row r="121" spans="1:22" ht="25.5" x14ac:dyDescent="0.25">
      <c r="A121" s="1">
        <v>117</v>
      </c>
      <c r="B121" s="2" t="s">
        <v>197</v>
      </c>
      <c r="C121" s="2" t="s">
        <v>564</v>
      </c>
      <c r="D121" s="2" t="s">
        <v>198</v>
      </c>
      <c r="E121" s="1">
        <v>44018886</v>
      </c>
      <c r="F121" s="2" t="s">
        <v>61</v>
      </c>
      <c r="G121" s="4">
        <v>1369313</v>
      </c>
      <c r="H121" s="2" t="s">
        <v>200</v>
      </c>
      <c r="I121" s="47" t="s">
        <v>58</v>
      </c>
      <c r="J121" s="47" t="s">
        <v>63</v>
      </c>
      <c r="K121" s="5" t="s">
        <v>96</v>
      </c>
      <c r="L121" s="2" t="s">
        <v>18</v>
      </c>
      <c r="M121" s="48">
        <v>7.7</v>
      </c>
      <c r="N121" s="19">
        <v>5845000</v>
      </c>
      <c r="O121" s="19">
        <v>427000</v>
      </c>
      <c r="P121" s="19">
        <v>0</v>
      </c>
      <c r="Q121" s="19">
        <v>0</v>
      </c>
      <c r="R121" s="19">
        <f t="shared" si="3"/>
        <v>6272000</v>
      </c>
      <c r="V121"/>
    </row>
    <row r="122" spans="1:22" ht="25.5" x14ac:dyDescent="0.25">
      <c r="A122" s="1">
        <v>118</v>
      </c>
      <c r="B122" s="2" t="s">
        <v>197</v>
      </c>
      <c r="C122" s="2" t="s">
        <v>564</v>
      </c>
      <c r="D122" s="2" t="s">
        <v>198</v>
      </c>
      <c r="E122" s="1">
        <v>44018886</v>
      </c>
      <c r="F122" s="2" t="s">
        <v>89</v>
      </c>
      <c r="G122" s="4">
        <v>1963715</v>
      </c>
      <c r="H122" s="2" t="s">
        <v>201</v>
      </c>
      <c r="I122" s="47" t="s">
        <v>23</v>
      </c>
      <c r="J122" s="47" t="s">
        <v>54</v>
      </c>
      <c r="K122" s="5" t="s">
        <v>96</v>
      </c>
      <c r="L122" s="2" t="s">
        <v>18</v>
      </c>
      <c r="M122" s="48">
        <v>3.35</v>
      </c>
      <c r="N122" s="19">
        <v>2034920</v>
      </c>
      <c r="O122" s="19">
        <v>213000</v>
      </c>
      <c r="P122" s="19">
        <v>0</v>
      </c>
      <c r="Q122" s="19">
        <v>0</v>
      </c>
      <c r="R122" s="19">
        <f t="shared" si="3"/>
        <v>2247920</v>
      </c>
      <c r="V122"/>
    </row>
    <row r="123" spans="1:22" ht="25.5" x14ac:dyDescent="0.25">
      <c r="A123" s="1">
        <v>119</v>
      </c>
      <c r="B123" s="2" t="s">
        <v>197</v>
      </c>
      <c r="C123" s="2" t="s">
        <v>564</v>
      </c>
      <c r="D123" s="2" t="s">
        <v>198</v>
      </c>
      <c r="E123" s="1">
        <v>44018886</v>
      </c>
      <c r="F123" s="2" t="s">
        <v>33</v>
      </c>
      <c r="G123" s="4">
        <v>2044921</v>
      </c>
      <c r="H123" s="2" t="s">
        <v>202</v>
      </c>
      <c r="I123" s="47" t="s">
        <v>127</v>
      </c>
      <c r="J123" s="47" t="s">
        <v>16</v>
      </c>
      <c r="K123" s="5" t="s">
        <v>96</v>
      </c>
      <c r="L123" s="2" t="s">
        <v>18</v>
      </c>
      <c r="M123" s="48">
        <f>3.7+4</f>
        <v>7.7</v>
      </c>
      <c r="N123" s="19">
        <v>2384990</v>
      </c>
      <c r="O123" s="19">
        <v>164200</v>
      </c>
      <c r="P123" s="19">
        <v>2853500</v>
      </c>
      <c r="Q123" s="19">
        <v>0</v>
      </c>
      <c r="R123" s="19">
        <f t="shared" si="3"/>
        <v>5402690</v>
      </c>
      <c r="V123"/>
    </row>
    <row r="124" spans="1:22" ht="25.5" x14ac:dyDescent="0.25">
      <c r="A124" s="1">
        <v>120</v>
      </c>
      <c r="B124" s="2" t="s">
        <v>197</v>
      </c>
      <c r="C124" s="2" t="s">
        <v>564</v>
      </c>
      <c r="D124" s="2" t="s">
        <v>198</v>
      </c>
      <c r="E124" s="1">
        <v>44018886</v>
      </c>
      <c r="F124" s="2" t="s">
        <v>76</v>
      </c>
      <c r="G124" s="4">
        <v>2566221</v>
      </c>
      <c r="H124" s="2" t="s">
        <v>203</v>
      </c>
      <c r="I124" s="47" t="s">
        <v>34</v>
      </c>
      <c r="J124" s="47" t="s">
        <v>16</v>
      </c>
      <c r="K124" s="5" t="s">
        <v>96</v>
      </c>
      <c r="L124" s="2" t="s">
        <v>36</v>
      </c>
      <c r="M124" s="48">
        <v>24</v>
      </c>
      <c r="N124" s="19">
        <v>4966720</v>
      </c>
      <c r="O124" s="19">
        <v>264700</v>
      </c>
      <c r="P124" s="19">
        <v>0</v>
      </c>
      <c r="Q124" s="19">
        <v>0</v>
      </c>
      <c r="R124" s="19">
        <f t="shared" si="3"/>
        <v>5231420</v>
      </c>
      <c r="V124"/>
    </row>
    <row r="125" spans="1:22" ht="25.5" x14ac:dyDescent="0.25">
      <c r="A125" s="1">
        <v>121</v>
      </c>
      <c r="B125" s="2" t="s">
        <v>197</v>
      </c>
      <c r="C125" s="2" t="s">
        <v>564</v>
      </c>
      <c r="D125" s="2" t="s">
        <v>198</v>
      </c>
      <c r="E125" s="1">
        <v>44018886</v>
      </c>
      <c r="F125" s="2" t="s">
        <v>47</v>
      </c>
      <c r="G125" s="4">
        <v>2780805</v>
      </c>
      <c r="H125" s="2" t="s">
        <v>204</v>
      </c>
      <c r="I125" s="47" t="s">
        <v>34</v>
      </c>
      <c r="J125" s="47" t="s">
        <v>24</v>
      </c>
      <c r="K125" s="5" t="s">
        <v>96</v>
      </c>
      <c r="L125" s="2" t="s">
        <v>36</v>
      </c>
      <c r="M125" s="48">
        <v>30</v>
      </c>
      <c r="N125" s="19">
        <v>4600000</v>
      </c>
      <c r="O125" s="19">
        <v>113200</v>
      </c>
      <c r="P125" s="19">
        <v>0</v>
      </c>
      <c r="Q125" s="19">
        <v>0</v>
      </c>
      <c r="R125" s="19">
        <f t="shared" si="3"/>
        <v>4713200</v>
      </c>
      <c r="V125"/>
    </row>
    <row r="126" spans="1:22" ht="25.5" x14ac:dyDescent="0.25">
      <c r="A126" s="1">
        <v>122</v>
      </c>
      <c r="B126" s="2" t="s">
        <v>197</v>
      </c>
      <c r="C126" s="2" t="s">
        <v>564</v>
      </c>
      <c r="D126" s="2" t="s">
        <v>198</v>
      </c>
      <c r="E126" s="1">
        <v>44018886</v>
      </c>
      <c r="F126" s="2" t="s">
        <v>68</v>
      </c>
      <c r="G126" s="4">
        <v>4228767</v>
      </c>
      <c r="H126" s="2" t="s">
        <v>205</v>
      </c>
      <c r="I126" s="47" t="s">
        <v>23</v>
      </c>
      <c r="J126" s="47" t="s">
        <v>24</v>
      </c>
      <c r="K126" s="5" t="s">
        <v>96</v>
      </c>
      <c r="L126" s="2" t="s">
        <v>18</v>
      </c>
      <c r="M126" s="48">
        <v>1.62</v>
      </c>
      <c r="N126" s="19">
        <v>1252960</v>
      </c>
      <c r="O126" s="19">
        <v>111600</v>
      </c>
      <c r="P126" s="19">
        <v>0</v>
      </c>
      <c r="Q126" s="19">
        <v>0</v>
      </c>
      <c r="R126" s="19">
        <f t="shared" si="3"/>
        <v>1364560</v>
      </c>
      <c r="V126"/>
    </row>
    <row r="127" spans="1:22" ht="25.5" x14ac:dyDescent="0.25">
      <c r="A127" s="1">
        <v>123</v>
      </c>
      <c r="B127" s="2" t="s">
        <v>197</v>
      </c>
      <c r="C127" s="2" t="s">
        <v>564</v>
      </c>
      <c r="D127" s="2" t="s">
        <v>198</v>
      </c>
      <c r="E127" s="1" t="s">
        <v>206</v>
      </c>
      <c r="F127" s="2" t="s">
        <v>87</v>
      </c>
      <c r="G127" s="4">
        <v>4592268</v>
      </c>
      <c r="H127" s="2" t="s">
        <v>207</v>
      </c>
      <c r="I127" s="47" t="s">
        <v>45</v>
      </c>
      <c r="J127" s="47" t="s">
        <v>54</v>
      </c>
      <c r="K127" s="5" t="s">
        <v>96</v>
      </c>
      <c r="L127" s="2" t="s">
        <v>18</v>
      </c>
      <c r="M127" s="48">
        <v>5.32</v>
      </c>
      <c r="N127" s="19">
        <v>74830</v>
      </c>
      <c r="O127" s="19">
        <v>0</v>
      </c>
      <c r="P127" s="19">
        <v>0</v>
      </c>
      <c r="Q127" s="19">
        <v>0</v>
      </c>
      <c r="R127" s="19">
        <f t="shared" si="3"/>
        <v>74830</v>
      </c>
      <c r="V127"/>
    </row>
    <row r="128" spans="1:22" ht="25.5" x14ac:dyDescent="0.25">
      <c r="A128" s="1">
        <v>124</v>
      </c>
      <c r="B128" s="2" t="s">
        <v>197</v>
      </c>
      <c r="C128" s="2" t="s">
        <v>564</v>
      </c>
      <c r="D128" s="2" t="s">
        <v>198</v>
      </c>
      <c r="E128" s="1">
        <v>44018886</v>
      </c>
      <c r="F128" s="2" t="s">
        <v>33</v>
      </c>
      <c r="G128" s="4">
        <v>4770332</v>
      </c>
      <c r="H128" s="2" t="s">
        <v>208</v>
      </c>
      <c r="I128" s="47" t="s">
        <v>34</v>
      </c>
      <c r="J128" s="47" t="s">
        <v>16</v>
      </c>
      <c r="K128" s="5" t="s">
        <v>96</v>
      </c>
      <c r="L128" s="2" t="s">
        <v>36</v>
      </c>
      <c r="M128" s="48">
        <v>3</v>
      </c>
      <c r="N128" s="19">
        <v>1416650</v>
      </c>
      <c r="O128" s="19">
        <v>29700</v>
      </c>
      <c r="P128" s="19">
        <v>0</v>
      </c>
      <c r="Q128" s="19">
        <v>0</v>
      </c>
      <c r="R128" s="19">
        <f t="shared" si="3"/>
        <v>1446350</v>
      </c>
      <c r="V128"/>
    </row>
    <row r="129" spans="1:22" ht="25.5" x14ac:dyDescent="0.25">
      <c r="A129" s="1">
        <v>125</v>
      </c>
      <c r="B129" s="2" t="s">
        <v>197</v>
      </c>
      <c r="C129" s="2" t="s">
        <v>564</v>
      </c>
      <c r="D129" s="2" t="s">
        <v>198</v>
      </c>
      <c r="E129" s="1">
        <v>44018886</v>
      </c>
      <c r="F129" s="2" t="s">
        <v>108</v>
      </c>
      <c r="G129" s="4">
        <v>5141119</v>
      </c>
      <c r="H129" s="2" t="s">
        <v>209</v>
      </c>
      <c r="I129" s="47" t="s">
        <v>23</v>
      </c>
      <c r="J129" s="47" t="s">
        <v>54</v>
      </c>
      <c r="K129" s="5" t="s">
        <v>96</v>
      </c>
      <c r="L129" s="2" t="s">
        <v>18</v>
      </c>
      <c r="M129" s="48">
        <v>3</v>
      </c>
      <c r="N129" s="19">
        <v>166550</v>
      </c>
      <c r="O129" s="19">
        <v>0</v>
      </c>
      <c r="P129" s="19">
        <v>0</v>
      </c>
      <c r="Q129" s="19">
        <v>0</v>
      </c>
      <c r="R129" s="19">
        <f t="shared" si="3"/>
        <v>166550</v>
      </c>
      <c r="V129"/>
    </row>
    <row r="130" spans="1:22" ht="25.5" x14ac:dyDescent="0.25">
      <c r="A130" s="1">
        <v>126</v>
      </c>
      <c r="B130" s="2" t="s">
        <v>197</v>
      </c>
      <c r="C130" s="2" t="s">
        <v>564</v>
      </c>
      <c r="D130" s="2" t="s">
        <v>198</v>
      </c>
      <c r="E130" s="1">
        <v>44018886</v>
      </c>
      <c r="F130" s="2" t="s">
        <v>89</v>
      </c>
      <c r="G130" s="4">
        <v>5553082</v>
      </c>
      <c r="H130" s="2" t="s">
        <v>210</v>
      </c>
      <c r="I130" s="47" t="s">
        <v>23</v>
      </c>
      <c r="J130" s="47" t="s">
        <v>16</v>
      </c>
      <c r="K130" s="5" t="s">
        <v>96</v>
      </c>
      <c r="L130" s="2" t="s">
        <v>18</v>
      </c>
      <c r="M130" s="48">
        <v>2.5</v>
      </c>
      <c r="N130" s="19">
        <v>1518600</v>
      </c>
      <c r="O130" s="19">
        <v>158900</v>
      </c>
      <c r="P130" s="19">
        <v>0</v>
      </c>
      <c r="Q130" s="19">
        <v>0</v>
      </c>
      <c r="R130" s="19">
        <f>SUM(N130:Q130)</f>
        <v>1677500</v>
      </c>
      <c r="V130"/>
    </row>
    <row r="131" spans="1:22" ht="25.5" x14ac:dyDescent="0.25">
      <c r="A131" s="1">
        <v>127</v>
      </c>
      <c r="B131" s="2" t="s">
        <v>197</v>
      </c>
      <c r="C131" s="2" t="s">
        <v>564</v>
      </c>
      <c r="D131" s="2" t="s">
        <v>198</v>
      </c>
      <c r="E131" s="1">
        <v>44018886</v>
      </c>
      <c r="F131" s="2" t="s">
        <v>573</v>
      </c>
      <c r="G131" s="4">
        <v>5783317</v>
      </c>
      <c r="H131" s="2" t="s">
        <v>575</v>
      </c>
      <c r="I131" s="47" t="s">
        <v>58</v>
      </c>
      <c r="J131" s="47" t="s">
        <v>54</v>
      </c>
      <c r="K131" s="5" t="s">
        <v>106</v>
      </c>
      <c r="L131" s="2" t="s">
        <v>18</v>
      </c>
      <c r="M131" s="48">
        <v>5</v>
      </c>
      <c r="N131" s="19">
        <v>3772530</v>
      </c>
      <c r="O131" s="19">
        <f>217300+108600</f>
        <v>325900</v>
      </c>
      <c r="P131" s="19">
        <v>0</v>
      </c>
      <c r="Q131" s="19">
        <v>0</v>
      </c>
      <c r="R131" s="19"/>
      <c r="V131"/>
    </row>
    <row r="132" spans="1:22" ht="25.5" x14ac:dyDescent="0.25">
      <c r="A132" s="1">
        <v>128</v>
      </c>
      <c r="B132" s="2" t="s">
        <v>197</v>
      </c>
      <c r="C132" s="2" t="s">
        <v>564</v>
      </c>
      <c r="D132" s="2" t="s">
        <v>198</v>
      </c>
      <c r="E132" s="1">
        <v>44018886</v>
      </c>
      <c r="F132" s="2" t="s">
        <v>13</v>
      </c>
      <c r="G132" s="4">
        <v>7610554</v>
      </c>
      <c r="H132" s="2" t="s">
        <v>211</v>
      </c>
      <c r="I132" s="47" t="s">
        <v>15</v>
      </c>
      <c r="J132" s="47" t="s">
        <v>54</v>
      </c>
      <c r="K132" s="5" t="s">
        <v>106</v>
      </c>
      <c r="L132" s="2" t="s">
        <v>18</v>
      </c>
      <c r="M132" s="48">
        <v>8.5</v>
      </c>
      <c r="N132" s="19">
        <v>1255000</v>
      </c>
      <c r="O132" s="19">
        <v>0</v>
      </c>
      <c r="P132" s="19">
        <v>0</v>
      </c>
      <c r="Q132" s="19">
        <v>0</v>
      </c>
      <c r="R132" s="19">
        <f t="shared" ref="R132:R162" si="4">SUM(N132:Q132)</f>
        <v>1255000</v>
      </c>
      <c r="V132"/>
    </row>
    <row r="133" spans="1:22" ht="25.5" x14ac:dyDescent="0.25">
      <c r="A133" s="1">
        <v>129</v>
      </c>
      <c r="B133" s="2" t="s">
        <v>197</v>
      </c>
      <c r="C133" s="2" t="s">
        <v>564</v>
      </c>
      <c r="D133" s="2" t="s">
        <v>198</v>
      </c>
      <c r="E133" s="1">
        <v>44018886</v>
      </c>
      <c r="F133" s="2" t="s">
        <v>47</v>
      </c>
      <c r="G133" s="4">
        <v>7874565</v>
      </c>
      <c r="H133" s="2" t="s">
        <v>212</v>
      </c>
      <c r="I133" s="47" t="s">
        <v>34</v>
      </c>
      <c r="J133" s="47" t="s">
        <v>24</v>
      </c>
      <c r="K133" s="5" t="s">
        <v>96</v>
      </c>
      <c r="L133" s="2" t="s">
        <v>36</v>
      </c>
      <c r="M133" s="48">
        <v>21</v>
      </c>
      <c r="N133" s="19">
        <v>3232490</v>
      </c>
      <c r="O133" s="19">
        <v>79200</v>
      </c>
      <c r="P133" s="19">
        <v>0</v>
      </c>
      <c r="Q133" s="19">
        <v>0</v>
      </c>
      <c r="R133" s="19">
        <f t="shared" si="4"/>
        <v>3311690</v>
      </c>
      <c r="V133"/>
    </row>
    <row r="134" spans="1:22" ht="25.5" x14ac:dyDescent="0.25">
      <c r="A134" s="1">
        <v>130</v>
      </c>
      <c r="B134" s="2" t="s">
        <v>197</v>
      </c>
      <c r="C134" s="2" t="s">
        <v>564</v>
      </c>
      <c r="D134" s="2" t="s">
        <v>198</v>
      </c>
      <c r="E134" s="1">
        <v>44018886</v>
      </c>
      <c r="F134" s="2" t="s">
        <v>31</v>
      </c>
      <c r="G134" s="4">
        <v>8435916</v>
      </c>
      <c r="H134" s="2" t="s">
        <v>213</v>
      </c>
      <c r="I134" s="47" t="s">
        <v>15</v>
      </c>
      <c r="J134" s="47" t="s">
        <v>16</v>
      </c>
      <c r="K134" s="5" t="s">
        <v>96</v>
      </c>
      <c r="L134" s="2" t="s">
        <v>18</v>
      </c>
      <c r="M134" s="48">
        <f>32.9+4.1</f>
        <v>37</v>
      </c>
      <c r="N134" s="19">
        <v>16883820</v>
      </c>
      <c r="O134" s="19">
        <v>1957400</v>
      </c>
      <c r="P134" s="19">
        <v>1216500</v>
      </c>
      <c r="Q134" s="19">
        <v>0</v>
      </c>
      <c r="R134" s="19">
        <f t="shared" si="4"/>
        <v>20057720</v>
      </c>
      <c r="V134"/>
    </row>
    <row r="135" spans="1:22" ht="25.5" x14ac:dyDescent="0.25">
      <c r="A135" s="1">
        <v>131</v>
      </c>
      <c r="B135" s="2" t="s">
        <v>197</v>
      </c>
      <c r="C135" s="2" t="s">
        <v>564</v>
      </c>
      <c r="D135" s="2" t="s">
        <v>198</v>
      </c>
      <c r="E135" s="1">
        <v>44018886</v>
      </c>
      <c r="F135" s="2" t="s">
        <v>33</v>
      </c>
      <c r="G135" s="4">
        <v>8514547</v>
      </c>
      <c r="H135" s="2" t="s">
        <v>214</v>
      </c>
      <c r="I135" s="47" t="s">
        <v>34</v>
      </c>
      <c r="J135" s="47" t="s">
        <v>16</v>
      </c>
      <c r="K135" s="5" t="s">
        <v>96</v>
      </c>
      <c r="L135" s="2" t="s">
        <v>36</v>
      </c>
      <c r="M135" s="48">
        <v>8</v>
      </c>
      <c r="N135" s="19">
        <v>3015000</v>
      </c>
      <c r="O135" s="19">
        <v>79400</v>
      </c>
      <c r="P135" s="19">
        <v>0</v>
      </c>
      <c r="Q135" s="19">
        <v>0</v>
      </c>
      <c r="R135" s="19">
        <f t="shared" si="4"/>
        <v>3094400</v>
      </c>
      <c r="V135"/>
    </row>
    <row r="136" spans="1:22" ht="25.5" x14ac:dyDescent="0.25">
      <c r="A136" s="1">
        <v>132</v>
      </c>
      <c r="B136" s="2" t="s">
        <v>197</v>
      </c>
      <c r="C136" s="2" t="s">
        <v>564</v>
      </c>
      <c r="D136" s="2" t="s">
        <v>198</v>
      </c>
      <c r="E136" s="1">
        <v>44018886</v>
      </c>
      <c r="F136" s="2" t="s">
        <v>100</v>
      </c>
      <c r="G136" s="4">
        <v>8783734</v>
      </c>
      <c r="H136" s="2" t="s">
        <v>215</v>
      </c>
      <c r="I136" s="47" t="s">
        <v>34</v>
      </c>
      <c r="J136" s="47" t="s">
        <v>54</v>
      </c>
      <c r="K136" s="5" t="s">
        <v>96</v>
      </c>
      <c r="L136" s="2" t="s">
        <v>36</v>
      </c>
      <c r="M136" s="48">
        <v>12</v>
      </c>
      <c r="N136" s="19">
        <v>4250000</v>
      </c>
      <c r="O136" s="19">
        <v>162400</v>
      </c>
      <c r="P136" s="19">
        <v>0</v>
      </c>
      <c r="Q136" s="19">
        <v>0</v>
      </c>
      <c r="R136" s="19">
        <f t="shared" si="4"/>
        <v>4412400</v>
      </c>
      <c r="V136"/>
    </row>
    <row r="137" spans="1:22" ht="25.5" x14ac:dyDescent="0.25">
      <c r="A137" s="1">
        <v>133</v>
      </c>
      <c r="B137" s="2" t="s">
        <v>197</v>
      </c>
      <c r="C137" s="2" t="s">
        <v>564</v>
      </c>
      <c r="D137" s="2" t="s">
        <v>198</v>
      </c>
      <c r="E137" s="1">
        <v>44018886</v>
      </c>
      <c r="F137" s="2" t="s">
        <v>76</v>
      </c>
      <c r="G137" s="4">
        <v>9608438</v>
      </c>
      <c r="H137" s="2" t="s">
        <v>214</v>
      </c>
      <c r="I137" s="47" t="s">
        <v>34</v>
      </c>
      <c r="J137" s="47" t="s">
        <v>16</v>
      </c>
      <c r="K137" s="5" t="s">
        <v>96</v>
      </c>
      <c r="L137" s="2" t="s">
        <v>36</v>
      </c>
      <c r="M137" s="48">
        <v>28</v>
      </c>
      <c r="N137" s="19">
        <v>5794510</v>
      </c>
      <c r="O137" s="19">
        <v>308900</v>
      </c>
      <c r="P137" s="19">
        <v>0</v>
      </c>
      <c r="Q137" s="19">
        <v>0</v>
      </c>
      <c r="R137" s="19">
        <f t="shared" si="4"/>
        <v>6103410</v>
      </c>
      <c r="V137"/>
    </row>
    <row r="138" spans="1:22" ht="25.5" x14ac:dyDescent="0.25">
      <c r="A138" s="1">
        <v>134</v>
      </c>
      <c r="B138" s="2" t="s">
        <v>197</v>
      </c>
      <c r="C138" s="2" t="s">
        <v>564</v>
      </c>
      <c r="D138" s="2" t="s">
        <v>198</v>
      </c>
      <c r="E138" s="1">
        <v>44018886</v>
      </c>
      <c r="F138" s="2" t="s">
        <v>112</v>
      </c>
      <c r="G138" s="4">
        <v>9753684</v>
      </c>
      <c r="H138" s="2" t="s">
        <v>216</v>
      </c>
      <c r="I138" s="47" t="s">
        <v>45</v>
      </c>
      <c r="J138" s="47" t="s">
        <v>63</v>
      </c>
      <c r="K138" s="5" t="s">
        <v>96</v>
      </c>
      <c r="L138" s="2" t="s">
        <v>18</v>
      </c>
      <c r="M138" s="48">
        <v>2.2999999999999998</v>
      </c>
      <c r="N138" s="19">
        <v>1771400</v>
      </c>
      <c r="O138" s="19">
        <v>154800</v>
      </c>
      <c r="P138" s="19">
        <v>0</v>
      </c>
      <c r="Q138" s="19">
        <v>0</v>
      </c>
      <c r="R138" s="19">
        <f t="shared" si="4"/>
        <v>1926200</v>
      </c>
      <c r="V138"/>
    </row>
    <row r="139" spans="1:22" ht="25.5" x14ac:dyDescent="0.25">
      <c r="A139" s="1">
        <v>135</v>
      </c>
      <c r="B139" s="2" t="s">
        <v>217</v>
      </c>
      <c r="C139" s="2" t="s">
        <v>564</v>
      </c>
      <c r="D139" s="2" t="s">
        <v>218</v>
      </c>
      <c r="E139" s="1">
        <v>48489336</v>
      </c>
      <c r="F139" s="2" t="s">
        <v>76</v>
      </c>
      <c r="G139" s="4">
        <v>1494420</v>
      </c>
      <c r="H139" s="2" t="s">
        <v>219</v>
      </c>
      <c r="I139" s="47" t="s">
        <v>34</v>
      </c>
      <c r="J139" s="47" t="s">
        <v>16</v>
      </c>
      <c r="K139" s="5" t="s">
        <v>220</v>
      </c>
      <c r="L139" s="2" t="s">
        <v>36</v>
      </c>
      <c r="M139" s="48">
        <v>12</v>
      </c>
      <c r="N139" s="19">
        <v>2483360</v>
      </c>
      <c r="O139" s="19">
        <v>168300</v>
      </c>
      <c r="P139" s="19">
        <v>0</v>
      </c>
      <c r="Q139" s="19">
        <v>0</v>
      </c>
      <c r="R139" s="19">
        <f t="shared" si="4"/>
        <v>2651660</v>
      </c>
      <c r="V139"/>
    </row>
    <row r="140" spans="1:22" ht="25.5" x14ac:dyDescent="0.25">
      <c r="A140" s="1">
        <v>136</v>
      </c>
      <c r="B140" s="2" t="s">
        <v>217</v>
      </c>
      <c r="C140" s="2" t="s">
        <v>564</v>
      </c>
      <c r="D140" s="2" t="s">
        <v>218</v>
      </c>
      <c r="E140" s="1">
        <v>48489336</v>
      </c>
      <c r="F140" s="2" t="s">
        <v>31</v>
      </c>
      <c r="G140" s="4">
        <v>1806627</v>
      </c>
      <c r="H140" s="2" t="s">
        <v>221</v>
      </c>
      <c r="I140" s="47" t="s">
        <v>15</v>
      </c>
      <c r="J140" s="47" t="s">
        <v>16</v>
      </c>
      <c r="K140" s="5" t="s">
        <v>220</v>
      </c>
      <c r="L140" s="2" t="s">
        <v>18</v>
      </c>
      <c r="M140" s="48">
        <f>2.8+1.2</f>
        <v>4</v>
      </c>
      <c r="N140" s="19">
        <v>1436920</v>
      </c>
      <c r="O140" s="19">
        <v>219200</v>
      </c>
      <c r="P140" s="19">
        <v>356000</v>
      </c>
      <c r="Q140" s="19">
        <v>0</v>
      </c>
      <c r="R140" s="19">
        <f t="shared" si="4"/>
        <v>2012120</v>
      </c>
      <c r="V140"/>
    </row>
    <row r="141" spans="1:22" ht="25.5" x14ac:dyDescent="0.25">
      <c r="A141" s="1">
        <v>137</v>
      </c>
      <c r="B141" s="2" t="s">
        <v>217</v>
      </c>
      <c r="C141" s="2" t="s">
        <v>564</v>
      </c>
      <c r="D141" s="2" t="s">
        <v>218</v>
      </c>
      <c r="E141" s="1">
        <v>48489336</v>
      </c>
      <c r="F141" s="2" t="s">
        <v>76</v>
      </c>
      <c r="G141" s="4">
        <v>2002899</v>
      </c>
      <c r="H141" s="2" t="s">
        <v>222</v>
      </c>
      <c r="I141" s="47" t="s">
        <v>34</v>
      </c>
      <c r="J141" s="47" t="s">
        <v>16</v>
      </c>
      <c r="K141" s="5" t="s">
        <v>220</v>
      </c>
      <c r="L141" s="2" t="s">
        <v>36</v>
      </c>
      <c r="M141" s="48">
        <v>15</v>
      </c>
      <c r="N141" s="19">
        <v>3104200</v>
      </c>
      <c r="O141" s="19">
        <v>210400</v>
      </c>
      <c r="P141" s="19">
        <v>0</v>
      </c>
      <c r="Q141" s="19">
        <v>0</v>
      </c>
      <c r="R141" s="19">
        <f t="shared" si="4"/>
        <v>3314600</v>
      </c>
      <c r="V141"/>
    </row>
    <row r="142" spans="1:22" ht="25.5" x14ac:dyDescent="0.25">
      <c r="A142" s="1">
        <v>138</v>
      </c>
      <c r="B142" s="2" t="s">
        <v>217</v>
      </c>
      <c r="C142" s="2" t="s">
        <v>564</v>
      </c>
      <c r="D142" s="2" t="s">
        <v>218</v>
      </c>
      <c r="E142" s="1">
        <v>48489336</v>
      </c>
      <c r="F142" s="2" t="s">
        <v>33</v>
      </c>
      <c r="G142" s="4">
        <v>2611433</v>
      </c>
      <c r="H142" s="2" t="s">
        <v>223</v>
      </c>
      <c r="I142" s="47" t="s">
        <v>34</v>
      </c>
      <c r="J142" s="47" t="s">
        <v>16</v>
      </c>
      <c r="K142" s="5" t="s">
        <v>220</v>
      </c>
      <c r="L142" s="2" t="s">
        <v>36</v>
      </c>
      <c r="M142" s="48">
        <v>5</v>
      </c>
      <c r="N142" s="19">
        <v>3069410</v>
      </c>
      <c r="O142" s="19">
        <v>65400</v>
      </c>
      <c r="P142" s="19">
        <v>0</v>
      </c>
      <c r="Q142" s="19">
        <v>0</v>
      </c>
      <c r="R142" s="19">
        <f t="shared" si="4"/>
        <v>3134810</v>
      </c>
      <c r="V142"/>
    </row>
    <row r="143" spans="1:22" ht="25.5" x14ac:dyDescent="0.25">
      <c r="A143" s="1">
        <v>139</v>
      </c>
      <c r="B143" s="2" t="s">
        <v>217</v>
      </c>
      <c r="C143" s="2" t="s">
        <v>564</v>
      </c>
      <c r="D143" s="2" t="s">
        <v>218</v>
      </c>
      <c r="E143" s="1">
        <v>48489336</v>
      </c>
      <c r="F143" s="2" t="s">
        <v>76</v>
      </c>
      <c r="G143" s="4">
        <v>2694393</v>
      </c>
      <c r="H143" s="2" t="s">
        <v>224</v>
      </c>
      <c r="I143" s="47" t="s">
        <v>34</v>
      </c>
      <c r="J143" s="47" t="s">
        <v>16</v>
      </c>
      <c r="K143" s="5" t="s">
        <v>220</v>
      </c>
      <c r="L143" s="2" t="s">
        <v>36</v>
      </c>
      <c r="M143" s="48">
        <v>17</v>
      </c>
      <c r="N143" s="19">
        <v>3518090</v>
      </c>
      <c r="O143" s="19">
        <v>238500</v>
      </c>
      <c r="P143" s="19">
        <v>0</v>
      </c>
      <c r="Q143" s="19">
        <v>0</v>
      </c>
      <c r="R143" s="19">
        <f t="shared" si="4"/>
        <v>3756590</v>
      </c>
      <c r="V143"/>
    </row>
    <row r="144" spans="1:22" ht="25.5" x14ac:dyDescent="0.25">
      <c r="A144" s="1">
        <v>140</v>
      </c>
      <c r="B144" s="2" t="s">
        <v>217</v>
      </c>
      <c r="C144" s="2" t="s">
        <v>564</v>
      </c>
      <c r="D144" s="2" t="s">
        <v>218</v>
      </c>
      <c r="E144" s="1">
        <v>48489336</v>
      </c>
      <c r="F144" s="2" t="s">
        <v>47</v>
      </c>
      <c r="G144" s="4">
        <v>3001486</v>
      </c>
      <c r="H144" s="2" t="s">
        <v>225</v>
      </c>
      <c r="I144" s="47" t="s">
        <v>34</v>
      </c>
      <c r="J144" s="47" t="s">
        <v>63</v>
      </c>
      <c r="K144" s="5" t="s">
        <v>220</v>
      </c>
      <c r="L144" s="2" t="s">
        <v>36</v>
      </c>
      <c r="M144" s="48">
        <v>29</v>
      </c>
      <c r="N144" s="19">
        <v>4766440</v>
      </c>
      <c r="O144" s="19">
        <v>255100</v>
      </c>
      <c r="P144" s="19">
        <v>0</v>
      </c>
      <c r="Q144" s="19">
        <v>0</v>
      </c>
      <c r="R144" s="19">
        <f t="shared" si="4"/>
        <v>5021540</v>
      </c>
      <c r="V144"/>
    </row>
    <row r="145" spans="1:22" ht="25.5" x14ac:dyDescent="0.25">
      <c r="A145" s="1">
        <v>141</v>
      </c>
      <c r="B145" s="2" t="s">
        <v>217</v>
      </c>
      <c r="C145" s="2" t="s">
        <v>564</v>
      </c>
      <c r="D145" s="2" t="s">
        <v>218</v>
      </c>
      <c r="E145" s="1">
        <v>48489336</v>
      </c>
      <c r="F145" s="2" t="s">
        <v>31</v>
      </c>
      <c r="G145" s="4">
        <v>3475241</v>
      </c>
      <c r="H145" s="2" t="s">
        <v>226</v>
      </c>
      <c r="I145" s="47" t="s">
        <v>15</v>
      </c>
      <c r="J145" s="47" t="s">
        <v>16</v>
      </c>
      <c r="K145" s="5" t="s">
        <v>220</v>
      </c>
      <c r="L145" s="2" t="s">
        <v>18</v>
      </c>
      <c r="M145" s="48">
        <f>5.7+3.3</f>
        <v>9</v>
      </c>
      <c r="N145" s="19">
        <v>2925160</v>
      </c>
      <c r="O145" s="19">
        <v>446400</v>
      </c>
      <c r="P145" s="19">
        <v>979100</v>
      </c>
      <c r="Q145" s="19">
        <v>0</v>
      </c>
      <c r="R145" s="19">
        <f t="shared" si="4"/>
        <v>4350660</v>
      </c>
      <c r="V145"/>
    </row>
    <row r="146" spans="1:22" ht="25.5" x14ac:dyDescent="0.25">
      <c r="A146" s="1">
        <v>142</v>
      </c>
      <c r="B146" s="2" t="s">
        <v>217</v>
      </c>
      <c r="C146" s="2" t="s">
        <v>564</v>
      </c>
      <c r="D146" s="2" t="s">
        <v>218</v>
      </c>
      <c r="E146" s="1">
        <v>48489336</v>
      </c>
      <c r="F146" s="2" t="s">
        <v>31</v>
      </c>
      <c r="G146" s="4">
        <v>3918445</v>
      </c>
      <c r="H146" s="2" t="s">
        <v>227</v>
      </c>
      <c r="I146" s="47" t="s">
        <v>15</v>
      </c>
      <c r="J146" s="47" t="s">
        <v>16</v>
      </c>
      <c r="K146" s="5" t="s">
        <v>228</v>
      </c>
      <c r="L146" s="2" t="s">
        <v>18</v>
      </c>
      <c r="M146" s="48">
        <f>8.58+0.92</f>
        <v>9.5</v>
      </c>
      <c r="N146" s="19">
        <v>4403130</v>
      </c>
      <c r="O146" s="19">
        <v>672000</v>
      </c>
      <c r="P146" s="19">
        <v>272900</v>
      </c>
      <c r="Q146" s="19">
        <v>0</v>
      </c>
      <c r="R146" s="19">
        <f t="shared" si="4"/>
        <v>5348030</v>
      </c>
      <c r="V146"/>
    </row>
    <row r="147" spans="1:22" ht="25.5" x14ac:dyDescent="0.25">
      <c r="A147" s="1">
        <v>143</v>
      </c>
      <c r="B147" s="2" t="s">
        <v>217</v>
      </c>
      <c r="C147" s="2" t="s">
        <v>564</v>
      </c>
      <c r="D147" s="2" t="s">
        <v>218</v>
      </c>
      <c r="E147" s="1">
        <v>48489336</v>
      </c>
      <c r="F147" s="2" t="s">
        <v>31</v>
      </c>
      <c r="G147" s="4">
        <v>4069740</v>
      </c>
      <c r="H147" s="2" t="s">
        <v>229</v>
      </c>
      <c r="I147" s="47" t="s">
        <v>15</v>
      </c>
      <c r="J147" s="47" t="s">
        <v>16</v>
      </c>
      <c r="K147" s="5" t="s">
        <v>220</v>
      </c>
      <c r="L147" s="2" t="s">
        <v>18</v>
      </c>
      <c r="M147" s="48">
        <f>8.73+0.77</f>
        <v>9.5</v>
      </c>
      <c r="N147" s="19">
        <v>4480110</v>
      </c>
      <c r="O147" s="19">
        <v>683900</v>
      </c>
      <c r="P147" s="19">
        <v>228400</v>
      </c>
      <c r="Q147" s="19">
        <v>0</v>
      </c>
      <c r="R147" s="19">
        <f t="shared" si="4"/>
        <v>5392410</v>
      </c>
      <c r="V147"/>
    </row>
    <row r="148" spans="1:22" ht="25.5" x14ac:dyDescent="0.25">
      <c r="A148" s="1">
        <v>144</v>
      </c>
      <c r="B148" s="2" t="s">
        <v>217</v>
      </c>
      <c r="C148" s="2" t="s">
        <v>564</v>
      </c>
      <c r="D148" s="2" t="s">
        <v>218</v>
      </c>
      <c r="E148" s="1">
        <v>48489336</v>
      </c>
      <c r="F148" s="2" t="s">
        <v>147</v>
      </c>
      <c r="G148" s="4">
        <v>5033443</v>
      </c>
      <c r="H148" s="2" t="s">
        <v>230</v>
      </c>
      <c r="I148" s="47" t="s">
        <v>23</v>
      </c>
      <c r="J148" s="47" t="s">
        <v>24</v>
      </c>
      <c r="K148" s="5" t="s">
        <v>220</v>
      </c>
      <c r="L148" s="2" t="s">
        <v>36</v>
      </c>
      <c r="M148" s="48">
        <v>16</v>
      </c>
      <c r="N148" s="19">
        <v>2484640</v>
      </c>
      <c r="O148" s="19">
        <v>124700</v>
      </c>
      <c r="P148" s="19">
        <v>0</v>
      </c>
      <c r="Q148" s="19">
        <v>0</v>
      </c>
      <c r="R148" s="19">
        <f t="shared" si="4"/>
        <v>2609340</v>
      </c>
      <c r="V148"/>
    </row>
    <row r="149" spans="1:22" ht="25.5" x14ac:dyDescent="0.25">
      <c r="A149" s="1">
        <v>145</v>
      </c>
      <c r="B149" s="2" t="s">
        <v>217</v>
      </c>
      <c r="C149" s="2" t="s">
        <v>564</v>
      </c>
      <c r="D149" s="2" t="s">
        <v>218</v>
      </c>
      <c r="E149" s="1">
        <v>48489336</v>
      </c>
      <c r="F149" s="2" t="s">
        <v>31</v>
      </c>
      <c r="G149" s="4">
        <v>6347392</v>
      </c>
      <c r="H149" s="2" t="s">
        <v>231</v>
      </c>
      <c r="I149" s="47" t="s">
        <v>15</v>
      </c>
      <c r="J149" s="47" t="s">
        <v>16</v>
      </c>
      <c r="K149" s="5" t="s">
        <v>220</v>
      </c>
      <c r="L149" s="2" t="s">
        <v>18</v>
      </c>
      <c r="M149" s="48">
        <f>8.7+3.3</f>
        <v>12</v>
      </c>
      <c r="N149" s="19">
        <v>4464710</v>
      </c>
      <c r="O149" s="19">
        <v>681500</v>
      </c>
      <c r="P149" s="19">
        <v>979100</v>
      </c>
      <c r="Q149" s="19">
        <v>0</v>
      </c>
      <c r="R149" s="19">
        <f t="shared" si="4"/>
        <v>6125310</v>
      </c>
      <c r="V149"/>
    </row>
    <row r="150" spans="1:22" ht="25.5" x14ac:dyDescent="0.25">
      <c r="A150" s="1">
        <v>146</v>
      </c>
      <c r="B150" s="2" t="s">
        <v>217</v>
      </c>
      <c r="C150" s="2" t="s">
        <v>564</v>
      </c>
      <c r="D150" s="2" t="s">
        <v>218</v>
      </c>
      <c r="E150" s="1">
        <v>48489336</v>
      </c>
      <c r="F150" s="2" t="s">
        <v>108</v>
      </c>
      <c r="G150" s="4">
        <v>6420497</v>
      </c>
      <c r="H150" s="2" t="s">
        <v>232</v>
      </c>
      <c r="I150" s="47" t="s">
        <v>23</v>
      </c>
      <c r="J150" s="47" t="s">
        <v>54</v>
      </c>
      <c r="K150" s="5" t="s">
        <v>220</v>
      </c>
      <c r="L150" s="2" t="s">
        <v>18</v>
      </c>
      <c r="M150" s="48">
        <v>5.5</v>
      </c>
      <c r="N150" s="19">
        <v>305350</v>
      </c>
      <c r="O150" s="19">
        <v>0</v>
      </c>
      <c r="P150" s="19">
        <v>0</v>
      </c>
      <c r="Q150" s="19">
        <v>0</v>
      </c>
      <c r="R150" s="19">
        <f t="shared" si="4"/>
        <v>305350</v>
      </c>
      <c r="V150"/>
    </row>
    <row r="151" spans="1:22" ht="25.5" x14ac:dyDescent="0.25">
      <c r="A151" s="1">
        <v>147</v>
      </c>
      <c r="B151" s="2" t="s">
        <v>217</v>
      </c>
      <c r="C151" s="2" t="s">
        <v>564</v>
      </c>
      <c r="D151" s="2" t="s">
        <v>218</v>
      </c>
      <c r="E151" s="1">
        <v>48489336</v>
      </c>
      <c r="F151" s="2" t="s">
        <v>68</v>
      </c>
      <c r="G151" s="4">
        <v>6528506</v>
      </c>
      <c r="H151" s="2" t="s">
        <v>233</v>
      </c>
      <c r="I151" s="47" t="s">
        <v>45</v>
      </c>
      <c r="J151" s="47" t="s">
        <v>24</v>
      </c>
      <c r="K151" s="5" t="s">
        <v>220</v>
      </c>
      <c r="L151" s="2" t="s">
        <v>18</v>
      </c>
      <c r="M151" s="48">
        <v>1.3</v>
      </c>
      <c r="N151" s="19">
        <v>1005460</v>
      </c>
      <c r="O151" s="19">
        <v>118100</v>
      </c>
      <c r="P151" s="19">
        <v>0</v>
      </c>
      <c r="Q151" s="19">
        <v>0</v>
      </c>
      <c r="R151" s="19">
        <f t="shared" si="4"/>
        <v>1123560</v>
      </c>
      <c r="V151"/>
    </row>
    <row r="152" spans="1:22" ht="25.5" x14ac:dyDescent="0.25">
      <c r="A152" s="1">
        <v>148</v>
      </c>
      <c r="B152" s="2" t="s">
        <v>217</v>
      </c>
      <c r="C152" s="2" t="s">
        <v>564</v>
      </c>
      <c r="D152" s="2" t="s">
        <v>218</v>
      </c>
      <c r="E152" s="1">
        <v>48489336</v>
      </c>
      <c r="F152" s="2" t="s">
        <v>87</v>
      </c>
      <c r="G152" s="4">
        <v>7184662</v>
      </c>
      <c r="H152" s="2" t="s">
        <v>234</v>
      </c>
      <c r="I152" s="47" t="s">
        <v>15</v>
      </c>
      <c r="J152" s="47" t="s">
        <v>54</v>
      </c>
      <c r="K152" s="5" t="s">
        <v>220</v>
      </c>
      <c r="L152" s="2" t="s">
        <v>18</v>
      </c>
      <c r="M152" s="48">
        <v>1.5</v>
      </c>
      <c r="N152" s="19">
        <v>21090</v>
      </c>
      <c r="O152" s="19">
        <v>0</v>
      </c>
      <c r="P152" s="19">
        <v>0</v>
      </c>
      <c r="Q152" s="19">
        <v>0</v>
      </c>
      <c r="R152" s="19">
        <f t="shared" si="4"/>
        <v>21090</v>
      </c>
      <c r="V152"/>
    </row>
    <row r="153" spans="1:22" ht="25.5" x14ac:dyDescent="0.25">
      <c r="A153" s="1">
        <v>149</v>
      </c>
      <c r="B153" s="2" t="s">
        <v>217</v>
      </c>
      <c r="C153" s="2" t="s">
        <v>564</v>
      </c>
      <c r="D153" s="2" t="s">
        <v>218</v>
      </c>
      <c r="E153" s="1">
        <v>48489336</v>
      </c>
      <c r="F153" s="2" t="s">
        <v>43</v>
      </c>
      <c r="G153" s="4">
        <v>7817571</v>
      </c>
      <c r="H153" s="2" t="s">
        <v>235</v>
      </c>
      <c r="I153" s="47" t="s">
        <v>45</v>
      </c>
      <c r="J153" s="47" t="s">
        <v>24</v>
      </c>
      <c r="K153" s="5" t="s">
        <v>220</v>
      </c>
      <c r="L153" s="2" t="s">
        <v>18</v>
      </c>
      <c r="M153" s="48">
        <v>2.84</v>
      </c>
      <c r="N153" s="19">
        <v>2311710</v>
      </c>
      <c r="O153" s="19">
        <v>188100</v>
      </c>
      <c r="P153" s="19">
        <v>0</v>
      </c>
      <c r="Q153" s="19">
        <v>0</v>
      </c>
      <c r="R153" s="19">
        <f t="shared" si="4"/>
        <v>2499810</v>
      </c>
      <c r="V153"/>
    </row>
    <row r="154" spans="1:22" ht="25.5" x14ac:dyDescent="0.25">
      <c r="A154" s="1">
        <v>150</v>
      </c>
      <c r="B154" s="2" t="s">
        <v>217</v>
      </c>
      <c r="C154" s="2" t="s">
        <v>564</v>
      </c>
      <c r="D154" s="2" t="s">
        <v>218</v>
      </c>
      <c r="E154" s="1">
        <v>48489336</v>
      </c>
      <c r="F154" s="2" t="s">
        <v>107</v>
      </c>
      <c r="G154" s="4">
        <v>8320216</v>
      </c>
      <c r="H154" s="2" t="s">
        <v>236</v>
      </c>
      <c r="I154" s="47" t="s">
        <v>23</v>
      </c>
      <c r="J154" s="47" t="s">
        <v>16</v>
      </c>
      <c r="K154" s="5" t="s">
        <v>220</v>
      </c>
      <c r="L154" s="2" t="s">
        <v>18</v>
      </c>
      <c r="M154" s="48">
        <v>2.2799999999999998</v>
      </c>
      <c r="N154" s="19">
        <v>1445260</v>
      </c>
      <c r="O154" s="19">
        <v>142700</v>
      </c>
      <c r="P154" s="19">
        <v>0</v>
      </c>
      <c r="Q154" s="19">
        <v>0</v>
      </c>
      <c r="R154" s="19">
        <f t="shared" si="4"/>
        <v>1587960</v>
      </c>
      <c r="V154"/>
    </row>
    <row r="155" spans="1:22" ht="25.5" x14ac:dyDescent="0.25">
      <c r="A155" s="1">
        <v>151</v>
      </c>
      <c r="B155" s="2" t="s">
        <v>217</v>
      </c>
      <c r="C155" s="2" t="s">
        <v>564</v>
      </c>
      <c r="D155" s="2" t="s">
        <v>218</v>
      </c>
      <c r="E155" s="1">
        <v>48489336</v>
      </c>
      <c r="F155" s="2" t="s">
        <v>33</v>
      </c>
      <c r="G155" s="4">
        <v>9232848</v>
      </c>
      <c r="H155" s="2" t="s">
        <v>237</v>
      </c>
      <c r="I155" s="47" t="s">
        <v>127</v>
      </c>
      <c r="J155" s="47" t="s">
        <v>16</v>
      </c>
      <c r="K155" s="5" t="s">
        <v>220</v>
      </c>
      <c r="L155" s="2" t="s">
        <v>18</v>
      </c>
      <c r="M155" s="48">
        <f>3+1</f>
        <v>4</v>
      </c>
      <c r="N155" s="19">
        <v>1933780</v>
      </c>
      <c r="O155" s="19">
        <v>160900</v>
      </c>
      <c r="P155" s="19">
        <v>590000</v>
      </c>
      <c r="Q155" s="19">
        <v>0</v>
      </c>
      <c r="R155" s="19">
        <f t="shared" si="4"/>
        <v>2684680</v>
      </c>
      <c r="V155"/>
    </row>
    <row r="156" spans="1:22" ht="25.5" x14ac:dyDescent="0.25">
      <c r="A156" s="1">
        <v>152</v>
      </c>
      <c r="B156" s="2" t="s">
        <v>217</v>
      </c>
      <c r="C156" s="2" t="s">
        <v>564</v>
      </c>
      <c r="D156" s="2" t="s">
        <v>218</v>
      </c>
      <c r="E156" s="1">
        <v>48489336</v>
      </c>
      <c r="F156" s="2" t="s">
        <v>31</v>
      </c>
      <c r="G156" s="4">
        <v>9716717</v>
      </c>
      <c r="H156" s="2" t="s">
        <v>238</v>
      </c>
      <c r="I156" s="47" t="s">
        <v>15</v>
      </c>
      <c r="J156" s="47" t="s">
        <v>16</v>
      </c>
      <c r="K156" s="5" t="s">
        <v>220</v>
      </c>
      <c r="L156" s="2" t="s">
        <v>18</v>
      </c>
      <c r="M156" s="48">
        <f>9.3+1.2</f>
        <v>10.5</v>
      </c>
      <c r="N156" s="19">
        <v>4772630</v>
      </c>
      <c r="O156" s="19">
        <v>728500</v>
      </c>
      <c r="P156" s="19">
        <v>356000</v>
      </c>
      <c r="Q156" s="19">
        <v>0</v>
      </c>
      <c r="R156" s="19">
        <f t="shared" si="4"/>
        <v>5857130</v>
      </c>
      <c r="V156"/>
    </row>
    <row r="157" spans="1:22" ht="25.5" x14ac:dyDescent="0.25">
      <c r="A157" s="1">
        <v>153</v>
      </c>
      <c r="B157" s="2" t="s">
        <v>239</v>
      </c>
      <c r="C157" s="2" t="s">
        <v>564</v>
      </c>
      <c r="D157" s="2" t="s">
        <v>240</v>
      </c>
      <c r="E157" s="1">
        <v>73633607</v>
      </c>
      <c r="F157" s="2" t="s">
        <v>13</v>
      </c>
      <c r="G157" s="4">
        <v>1985731</v>
      </c>
      <c r="H157" s="2" t="s">
        <v>124</v>
      </c>
      <c r="I157" s="47" t="s">
        <v>15</v>
      </c>
      <c r="J157" s="47" t="s">
        <v>16</v>
      </c>
      <c r="K157" s="5" t="s">
        <v>241</v>
      </c>
      <c r="L157" s="2" t="s">
        <v>18</v>
      </c>
      <c r="M157" s="48">
        <v>1.96</v>
      </c>
      <c r="N157" s="19">
        <v>1158380</v>
      </c>
      <c r="O157" s="19">
        <v>114500</v>
      </c>
      <c r="P157" s="19">
        <v>0</v>
      </c>
      <c r="Q157" s="19">
        <v>0</v>
      </c>
      <c r="R157" s="19">
        <f t="shared" si="4"/>
        <v>1272880</v>
      </c>
      <c r="V157"/>
    </row>
    <row r="158" spans="1:22" ht="25.5" x14ac:dyDescent="0.25">
      <c r="A158" s="1">
        <v>154</v>
      </c>
      <c r="B158" s="2" t="s">
        <v>239</v>
      </c>
      <c r="C158" s="2" t="s">
        <v>564</v>
      </c>
      <c r="D158" s="2" t="s">
        <v>240</v>
      </c>
      <c r="E158" s="1">
        <v>73633607</v>
      </c>
      <c r="F158" s="2" t="s">
        <v>31</v>
      </c>
      <c r="G158" s="4">
        <v>7335813</v>
      </c>
      <c r="H158" s="2" t="s">
        <v>242</v>
      </c>
      <c r="I158" s="47" t="s">
        <v>58</v>
      </c>
      <c r="J158" s="47" t="s">
        <v>16</v>
      </c>
      <c r="K158" s="5" t="s">
        <v>64</v>
      </c>
      <c r="L158" s="2" t="s">
        <v>18</v>
      </c>
      <c r="M158" s="48">
        <f>2.5+1</f>
        <v>3.5</v>
      </c>
      <c r="N158" s="19">
        <v>1282960</v>
      </c>
      <c r="O158" s="19">
        <v>195700</v>
      </c>
      <c r="P158" s="19">
        <v>296700</v>
      </c>
      <c r="Q158" s="19">
        <v>0</v>
      </c>
      <c r="R158" s="19">
        <f t="shared" si="4"/>
        <v>1775360</v>
      </c>
      <c r="V158"/>
    </row>
    <row r="159" spans="1:22" ht="25.5" x14ac:dyDescent="0.25">
      <c r="A159" s="1">
        <v>155</v>
      </c>
      <c r="B159" s="2" t="s">
        <v>239</v>
      </c>
      <c r="C159" s="2" t="s">
        <v>564</v>
      </c>
      <c r="D159" s="2" t="s">
        <v>240</v>
      </c>
      <c r="E159" s="1">
        <v>73633607</v>
      </c>
      <c r="F159" s="2" t="s">
        <v>31</v>
      </c>
      <c r="G159" s="4">
        <v>7684377</v>
      </c>
      <c r="H159" s="2" t="s">
        <v>243</v>
      </c>
      <c r="I159" s="47" t="s">
        <v>58</v>
      </c>
      <c r="J159" s="47" t="s">
        <v>16</v>
      </c>
      <c r="K159" s="5" t="s">
        <v>241</v>
      </c>
      <c r="L159" s="2" t="s">
        <v>18</v>
      </c>
      <c r="M159" s="48">
        <f>6.13+0.87</f>
        <v>7</v>
      </c>
      <c r="N159" s="19">
        <v>3192330</v>
      </c>
      <c r="O159" s="19">
        <v>294000</v>
      </c>
      <c r="P159" s="19">
        <v>258100</v>
      </c>
      <c r="Q159" s="19">
        <v>0</v>
      </c>
      <c r="R159" s="19">
        <f t="shared" si="4"/>
        <v>3744430</v>
      </c>
      <c r="V159"/>
    </row>
    <row r="160" spans="1:22" ht="25.5" x14ac:dyDescent="0.25">
      <c r="A160" s="1">
        <v>156</v>
      </c>
      <c r="B160" s="2" t="s">
        <v>239</v>
      </c>
      <c r="C160" s="2" t="s">
        <v>564</v>
      </c>
      <c r="D160" s="2" t="s">
        <v>240</v>
      </c>
      <c r="E160" s="1">
        <v>73633607</v>
      </c>
      <c r="F160" s="2" t="s">
        <v>107</v>
      </c>
      <c r="G160" s="4">
        <v>9612699</v>
      </c>
      <c r="H160" s="2" t="s">
        <v>244</v>
      </c>
      <c r="I160" s="47" t="s">
        <v>23</v>
      </c>
      <c r="J160" s="47" t="s">
        <v>54</v>
      </c>
      <c r="K160" s="5" t="s">
        <v>64</v>
      </c>
      <c r="L160" s="2" t="s">
        <v>18</v>
      </c>
      <c r="M160" s="48">
        <v>2.95</v>
      </c>
      <c r="N160" s="19">
        <v>1869960</v>
      </c>
      <c r="O160" s="19">
        <v>146000</v>
      </c>
      <c r="P160" s="19">
        <v>0</v>
      </c>
      <c r="Q160" s="19">
        <v>0</v>
      </c>
      <c r="R160" s="19">
        <f t="shared" si="4"/>
        <v>2015960</v>
      </c>
      <c r="V160"/>
    </row>
    <row r="161" spans="1:22" ht="25.5" x14ac:dyDescent="0.25">
      <c r="A161" s="1">
        <v>157</v>
      </c>
      <c r="B161" s="2" t="s">
        <v>245</v>
      </c>
      <c r="C161" s="2" t="s">
        <v>564</v>
      </c>
      <c r="D161" s="2" t="s">
        <v>246</v>
      </c>
      <c r="E161" s="1">
        <v>47997885</v>
      </c>
      <c r="F161" s="2" t="s">
        <v>107</v>
      </c>
      <c r="G161" s="4">
        <v>1669176</v>
      </c>
      <c r="H161" s="2" t="s">
        <v>247</v>
      </c>
      <c r="I161" s="47" t="s">
        <v>23</v>
      </c>
      <c r="J161" s="47" t="s">
        <v>16</v>
      </c>
      <c r="K161" s="5" t="s">
        <v>248</v>
      </c>
      <c r="L161" s="2" t="s">
        <v>18</v>
      </c>
      <c r="M161" s="48">
        <v>5.4</v>
      </c>
      <c r="N161" s="19">
        <v>3422980</v>
      </c>
      <c r="O161" s="19">
        <v>338100</v>
      </c>
      <c r="P161" s="19">
        <v>0</v>
      </c>
      <c r="Q161" s="19">
        <v>0</v>
      </c>
      <c r="R161" s="19">
        <f t="shared" si="4"/>
        <v>3761080</v>
      </c>
      <c r="V161"/>
    </row>
    <row r="162" spans="1:22" ht="25.5" x14ac:dyDescent="0.25">
      <c r="A162" s="1">
        <v>158</v>
      </c>
      <c r="B162" s="2" t="s">
        <v>245</v>
      </c>
      <c r="C162" s="2" t="s">
        <v>564</v>
      </c>
      <c r="D162" s="2" t="s">
        <v>246</v>
      </c>
      <c r="E162" s="1">
        <v>47997885</v>
      </c>
      <c r="F162" s="2" t="s">
        <v>31</v>
      </c>
      <c r="G162" s="4">
        <v>1933912</v>
      </c>
      <c r="H162" s="2" t="s">
        <v>249</v>
      </c>
      <c r="I162" s="47" t="s">
        <v>15</v>
      </c>
      <c r="J162" s="47" t="s">
        <v>16</v>
      </c>
      <c r="K162" s="5" t="s">
        <v>248</v>
      </c>
      <c r="L162" s="2" t="s">
        <v>18</v>
      </c>
      <c r="M162" s="48">
        <f>15+3.5+0.6</f>
        <v>19.100000000000001</v>
      </c>
      <c r="N162" s="19">
        <v>7595150</v>
      </c>
      <c r="O162" s="19">
        <v>1143600</v>
      </c>
      <c r="P162" s="19">
        <v>2277600</v>
      </c>
      <c r="Q162" s="19">
        <v>0</v>
      </c>
      <c r="R162" s="19">
        <f t="shared" si="4"/>
        <v>11016350</v>
      </c>
      <c r="V162"/>
    </row>
    <row r="163" spans="1:22" ht="25.5" x14ac:dyDescent="0.25">
      <c r="A163" s="1">
        <v>159</v>
      </c>
      <c r="B163" s="2" t="s">
        <v>245</v>
      </c>
      <c r="C163" s="2" t="s">
        <v>564</v>
      </c>
      <c r="D163" s="2" t="s">
        <v>246</v>
      </c>
      <c r="E163" s="1">
        <v>47997885</v>
      </c>
      <c r="F163" s="2" t="s">
        <v>112</v>
      </c>
      <c r="G163" s="4">
        <v>2193113</v>
      </c>
      <c r="H163" s="2" t="s">
        <v>250</v>
      </c>
      <c r="I163" s="47" t="s">
        <v>45</v>
      </c>
      <c r="J163" s="47" t="s">
        <v>63</v>
      </c>
      <c r="K163" s="5" t="s">
        <v>121</v>
      </c>
      <c r="L163" s="2" t="s">
        <v>18</v>
      </c>
      <c r="M163" s="48">
        <v>2.91</v>
      </c>
      <c r="N163" s="19">
        <v>2241200</v>
      </c>
      <c r="O163" s="19">
        <v>258300</v>
      </c>
      <c r="P163" s="19">
        <v>0</v>
      </c>
      <c r="Q163" s="19">
        <v>0</v>
      </c>
      <c r="R163" s="19">
        <f t="shared" ref="R163:R194" si="5">SUM(N163:Q163)</f>
        <v>2499500</v>
      </c>
      <c r="V163"/>
    </row>
    <row r="164" spans="1:22" ht="38.25" x14ac:dyDescent="0.25">
      <c r="A164" s="1">
        <v>160</v>
      </c>
      <c r="B164" s="2" t="s">
        <v>245</v>
      </c>
      <c r="C164" s="2" t="s">
        <v>564</v>
      </c>
      <c r="D164" s="2" t="s">
        <v>246</v>
      </c>
      <c r="E164" s="1">
        <v>47997885</v>
      </c>
      <c r="F164" s="2" t="s">
        <v>87</v>
      </c>
      <c r="G164" s="4">
        <v>3490404</v>
      </c>
      <c r="H164" s="2" t="s">
        <v>251</v>
      </c>
      <c r="I164" s="47" t="s">
        <v>58</v>
      </c>
      <c r="J164" s="47" t="s">
        <v>24</v>
      </c>
      <c r="K164" s="5" t="s">
        <v>129</v>
      </c>
      <c r="L164" s="2" t="s">
        <v>18</v>
      </c>
      <c r="M164" s="48">
        <v>2.5</v>
      </c>
      <c r="N164" s="19">
        <v>35160</v>
      </c>
      <c r="O164" s="19">
        <v>0</v>
      </c>
      <c r="P164" s="19">
        <v>0</v>
      </c>
      <c r="Q164" s="19">
        <v>0</v>
      </c>
      <c r="R164" s="19">
        <f t="shared" si="5"/>
        <v>35160</v>
      </c>
      <c r="V164"/>
    </row>
    <row r="165" spans="1:22" ht="25.5" x14ac:dyDescent="0.25">
      <c r="A165" s="1">
        <v>161</v>
      </c>
      <c r="B165" s="2" t="s">
        <v>245</v>
      </c>
      <c r="C165" s="2" t="s">
        <v>564</v>
      </c>
      <c r="D165" s="2" t="s">
        <v>246</v>
      </c>
      <c r="E165" s="1">
        <v>47997885</v>
      </c>
      <c r="F165" s="2" t="s">
        <v>47</v>
      </c>
      <c r="G165" s="4">
        <v>3701441</v>
      </c>
      <c r="H165" s="2" t="s">
        <v>252</v>
      </c>
      <c r="I165" s="47" t="s">
        <v>34</v>
      </c>
      <c r="J165" s="47" t="s">
        <v>63</v>
      </c>
      <c r="K165" s="5" t="s">
        <v>121</v>
      </c>
      <c r="L165" s="2" t="s">
        <v>36</v>
      </c>
      <c r="M165" s="48">
        <v>40</v>
      </c>
      <c r="N165" s="19">
        <v>6574400</v>
      </c>
      <c r="O165" s="19">
        <v>352000</v>
      </c>
      <c r="P165" s="19">
        <v>0</v>
      </c>
      <c r="Q165" s="19">
        <v>0</v>
      </c>
      <c r="R165" s="19">
        <f t="shared" si="5"/>
        <v>6926400</v>
      </c>
      <c r="V165"/>
    </row>
    <row r="166" spans="1:22" ht="38.25" x14ac:dyDescent="0.25">
      <c r="A166" s="1">
        <v>162</v>
      </c>
      <c r="B166" s="2" t="s">
        <v>245</v>
      </c>
      <c r="C166" s="2" t="s">
        <v>564</v>
      </c>
      <c r="D166" s="2" t="s">
        <v>246</v>
      </c>
      <c r="E166" s="1">
        <v>47997885</v>
      </c>
      <c r="F166" s="2" t="s">
        <v>87</v>
      </c>
      <c r="G166" s="4">
        <v>5305863</v>
      </c>
      <c r="H166" s="2" t="s">
        <v>253</v>
      </c>
      <c r="I166" s="47" t="s">
        <v>45</v>
      </c>
      <c r="J166" s="47" t="s">
        <v>54</v>
      </c>
      <c r="K166" s="5" t="s">
        <v>254</v>
      </c>
      <c r="L166" s="2" t="s">
        <v>18</v>
      </c>
      <c r="M166" s="48">
        <v>5.5</v>
      </c>
      <c r="N166" s="19">
        <v>77360</v>
      </c>
      <c r="O166" s="19">
        <v>0</v>
      </c>
      <c r="P166" s="19">
        <v>0</v>
      </c>
      <c r="Q166" s="19">
        <v>0</v>
      </c>
      <c r="R166" s="19">
        <f t="shared" si="5"/>
        <v>77360</v>
      </c>
      <c r="V166"/>
    </row>
    <row r="167" spans="1:22" ht="25.5" x14ac:dyDescent="0.25">
      <c r="A167" s="1">
        <v>163</v>
      </c>
      <c r="B167" s="2" t="s">
        <v>245</v>
      </c>
      <c r="C167" s="2" t="s">
        <v>564</v>
      </c>
      <c r="D167" s="2" t="s">
        <v>246</v>
      </c>
      <c r="E167" s="1">
        <v>47997885</v>
      </c>
      <c r="F167" s="2" t="s">
        <v>31</v>
      </c>
      <c r="G167" s="4">
        <v>5607581</v>
      </c>
      <c r="H167" s="2" t="s">
        <v>255</v>
      </c>
      <c r="I167" s="47" t="s">
        <v>15</v>
      </c>
      <c r="J167" s="47" t="s">
        <v>16</v>
      </c>
      <c r="K167" s="5" t="s">
        <v>121</v>
      </c>
      <c r="L167" s="2" t="s">
        <v>18</v>
      </c>
      <c r="M167" s="48">
        <f>3.95+0.5+0.55</f>
        <v>5</v>
      </c>
      <c r="N167" s="19">
        <v>2027080</v>
      </c>
      <c r="O167" s="19">
        <v>309300</v>
      </c>
      <c r="P167" s="19">
        <v>459800</v>
      </c>
      <c r="Q167" s="19">
        <v>0</v>
      </c>
      <c r="R167" s="19">
        <f t="shared" si="5"/>
        <v>2796180</v>
      </c>
      <c r="V167"/>
    </row>
    <row r="168" spans="1:22" ht="25.5" x14ac:dyDescent="0.25">
      <c r="A168" s="1">
        <v>164</v>
      </c>
      <c r="B168" s="2" t="s">
        <v>245</v>
      </c>
      <c r="C168" s="2" t="s">
        <v>564</v>
      </c>
      <c r="D168" s="2" t="s">
        <v>246</v>
      </c>
      <c r="E168" s="1">
        <v>47997885</v>
      </c>
      <c r="F168" s="2" t="s">
        <v>33</v>
      </c>
      <c r="G168" s="4">
        <v>5923339</v>
      </c>
      <c r="H168" s="2" t="s">
        <v>256</v>
      </c>
      <c r="I168" s="47" t="s">
        <v>127</v>
      </c>
      <c r="J168" s="47" t="s">
        <v>16</v>
      </c>
      <c r="K168" s="5" t="s">
        <v>248</v>
      </c>
      <c r="L168" s="2" t="s">
        <v>18</v>
      </c>
      <c r="M168" s="48">
        <v>3</v>
      </c>
      <c r="N168" s="19">
        <v>1933780</v>
      </c>
      <c r="O168" s="19">
        <v>175300</v>
      </c>
      <c r="P168" s="19">
        <v>0</v>
      </c>
      <c r="Q168" s="19">
        <v>0</v>
      </c>
      <c r="R168" s="19">
        <f t="shared" si="5"/>
        <v>2109080</v>
      </c>
      <c r="V168"/>
    </row>
    <row r="169" spans="1:22" ht="25.5" x14ac:dyDescent="0.25">
      <c r="A169" s="1">
        <v>165</v>
      </c>
      <c r="B169" s="2" t="s">
        <v>245</v>
      </c>
      <c r="C169" s="2" t="s">
        <v>564</v>
      </c>
      <c r="D169" s="2" t="s">
        <v>246</v>
      </c>
      <c r="E169" s="1">
        <v>47997885</v>
      </c>
      <c r="F169" s="2" t="s">
        <v>43</v>
      </c>
      <c r="G169" s="4">
        <v>5937705</v>
      </c>
      <c r="H169" s="2" t="s">
        <v>257</v>
      </c>
      <c r="I169" s="47" t="s">
        <v>23</v>
      </c>
      <c r="J169" s="47" t="s">
        <v>24</v>
      </c>
      <c r="K169" s="5" t="s">
        <v>121</v>
      </c>
      <c r="L169" s="2" t="s">
        <v>18</v>
      </c>
      <c r="M169" s="48">
        <v>3</v>
      </c>
      <c r="N169" s="19">
        <v>2441940</v>
      </c>
      <c r="O169" s="19">
        <v>198600</v>
      </c>
      <c r="P169" s="19">
        <v>0</v>
      </c>
      <c r="Q169" s="19">
        <v>0</v>
      </c>
      <c r="R169" s="19">
        <f t="shared" si="5"/>
        <v>2640540</v>
      </c>
      <c r="V169"/>
    </row>
    <row r="170" spans="1:22" ht="38.25" x14ac:dyDescent="0.25">
      <c r="A170" s="1">
        <v>166</v>
      </c>
      <c r="B170" s="2" t="s">
        <v>245</v>
      </c>
      <c r="C170" s="2" t="s">
        <v>564</v>
      </c>
      <c r="D170" s="2" t="s">
        <v>246</v>
      </c>
      <c r="E170" s="1">
        <v>47997885</v>
      </c>
      <c r="F170" s="2" t="s">
        <v>26</v>
      </c>
      <c r="G170" s="4">
        <v>6155658</v>
      </c>
      <c r="H170" s="2" t="s">
        <v>258</v>
      </c>
      <c r="I170" s="47" t="s">
        <v>15</v>
      </c>
      <c r="J170" s="47" t="s">
        <v>24</v>
      </c>
      <c r="K170" s="5" t="s">
        <v>129</v>
      </c>
      <c r="L170" s="2" t="s">
        <v>18</v>
      </c>
      <c r="M170" s="48">
        <v>3</v>
      </c>
      <c r="N170" s="19">
        <v>2378840</v>
      </c>
      <c r="O170" s="19">
        <v>198600</v>
      </c>
      <c r="P170" s="19">
        <v>0</v>
      </c>
      <c r="Q170" s="19">
        <v>0</v>
      </c>
      <c r="R170" s="19">
        <f t="shared" si="5"/>
        <v>2577440</v>
      </c>
      <c r="V170"/>
    </row>
    <row r="171" spans="1:22" ht="25.5" x14ac:dyDescent="0.25">
      <c r="A171" s="1">
        <v>167</v>
      </c>
      <c r="B171" s="2" t="s">
        <v>245</v>
      </c>
      <c r="C171" s="2" t="s">
        <v>564</v>
      </c>
      <c r="D171" s="2" t="s">
        <v>246</v>
      </c>
      <c r="E171" s="1">
        <v>47997885</v>
      </c>
      <c r="F171" s="2" t="s">
        <v>76</v>
      </c>
      <c r="G171" s="4">
        <v>8071473</v>
      </c>
      <c r="H171" s="2" t="s">
        <v>259</v>
      </c>
      <c r="I171" s="47" t="s">
        <v>34</v>
      </c>
      <c r="J171" s="47" t="s">
        <v>16</v>
      </c>
      <c r="K171" s="5" t="s">
        <v>248</v>
      </c>
      <c r="L171" s="2" t="s">
        <v>36</v>
      </c>
      <c r="M171" s="48">
        <v>26</v>
      </c>
      <c r="N171" s="19">
        <v>5380610</v>
      </c>
      <c r="O171" s="19">
        <v>364900</v>
      </c>
      <c r="P171" s="19">
        <v>0</v>
      </c>
      <c r="Q171" s="19">
        <v>0</v>
      </c>
      <c r="R171" s="19">
        <f t="shared" si="5"/>
        <v>5745510</v>
      </c>
      <c r="V171"/>
    </row>
    <row r="172" spans="1:22" ht="38.25" x14ac:dyDescent="0.25">
      <c r="A172" s="1">
        <v>168</v>
      </c>
      <c r="B172" s="2" t="s">
        <v>245</v>
      </c>
      <c r="C172" s="2" t="s">
        <v>564</v>
      </c>
      <c r="D172" s="2" t="s">
        <v>246</v>
      </c>
      <c r="E172" s="1">
        <v>47997885</v>
      </c>
      <c r="F172" s="2" t="s">
        <v>61</v>
      </c>
      <c r="G172" s="4">
        <v>8253969</v>
      </c>
      <c r="H172" s="2" t="s">
        <v>260</v>
      </c>
      <c r="I172" s="47" t="s">
        <v>15</v>
      </c>
      <c r="J172" s="47" t="s">
        <v>63</v>
      </c>
      <c r="K172" s="5" t="s">
        <v>129</v>
      </c>
      <c r="L172" s="2" t="s">
        <v>18</v>
      </c>
      <c r="M172" s="48">
        <v>7.65</v>
      </c>
      <c r="N172" s="19">
        <v>5892370</v>
      </c>
      <c r="O172" s="19">
        <v>558900</v>
      </c>
      <c r="P172" s="19">
        <v>0</v>
      </c>
      <c r="Q172" s="19">
        <v>0</v>
      </c>
      <c r="R172" s="19">
        <f t="shared" si="5"/>
        <v>6451270</v>
      </c>
      <c r="V172"/>
    </row>
    <row r="173" spans="1:22" ht="25.5" x14ac:dyDescent="0.25">
      <c r="A173" s="1">
        <v>169</v>
      </c>
      <c r="B173" s="2" t="s">
        <v>245</v>
      </c>
      <c r="C173" s="2" t="s">
        <v>564</v>
      </c>
      <c r="D173" s="2" t="s">
        <v>246</v>
      </c>
      <c r="E173" s="1">
        <v>47997885</v>
      </c>
      <c r="F173" s="2" t="s">
        <v>147</v>
      </c>
      <c r="G173" s="4">
        <v>8800127</v>
      </c>
      <c r="H173" s="2" t="s">
        <v>261</v>
      </c>
      <c r="I173" s="47" t="s">
        <v>23</v>
      </c>
      <c r="J173" s="47" t="s">
        <v>24</v>
      </c>
      <c r="K173" s="5" t="s">
        <v>121</v>
      </c>
      <c r="L173" s="2" t="s">
        <v>36</v>
      </c>
      <c r="M173" s="48">
        <v>20</v>
      </c>
      <c r="N173" s="19">
        <v>3105800</v>
      </c>
      <c r="O173" s="19">
        <v>155900</v>
      </c>
      <c r="P173" s="19">
        <v>0</v>
      </c>
      <c r="Q173" s="19">
        <v>0</v>
      </c>
      <c r="R173" s="19">
        <f t="shared" si="5"/>
        <v>3261700</v>
      </c>
      <c r="V173"/>
    </row>
    <row r="174" spans="1:22" ht="25.5" x14ac:dyDescent="0.25">
      <c r="A174" s="1">
        <v>170</v>
      </c>
      <c r="B174" s="2" t="s">
        <v>245</v>
      </c>
      <c r="C174" s="2" t="s">
        <v>564</v>
      </c>
      <c r="D174" s="2" t="s">
        <v>246</v>
      </c>
      <c r="E174" s="1">
        <v>47997885</v>
      </c>
      <c r="F174" s="2" t="s">
        <v>33</v>
      </c>
      <c r="G174" s="4">
        <v>9351397</v>
      </c>
      <c r="H174" s="2" t="s">
        <v>259</v>
      </c>
      <c r="I174" s="47" t="s">
        <v>34</v>
      </c>
      <c r="J174" s="47" t="s">
        <v>16</v>
      </c>
      <c r="K174" s="5" t="s">
        <v>248</v>
      </c>
      <c r="L174" s="2" t="s">
        <v>36</v>
      </c>
      <c r="M174" s="48">
        <v>3</v>
      </c>
      <c r="N174" s="19">
        <v>1416650</v>
      </c>
      <c r="O174" s="19">
        <v>39300</v>
      </c>
      <c r="P174" s="19">
        <v>0</v>
      </c>
      <c r="Q174" s="19">
        <v>0</v>
      </c>
      <c r="R174" s="19">
        <f t="shared" si="5"/>
        <v>1455950</v>
      </c>
      <c r="V174"/>
    </row>
    <row r="175" spans="1:22" ht="38.25" x14ac:dyDescent="0.25">
      <c r="A175" s="1">
        <v>171</v>
      </c>
      <c r="B175" s="2" t="s">
        <v>245</v>
      </c>
      <c r="C175" s="2" t="s">
        <v>564</v>
      </c>
      <c r="D175" s="2" t="s">
        <v>246</v>
      </c>
      <c r="E175" s="1">
        <v>47997885</v>
      </c>
      <c r="F175" s="2" t="s">
        <v>13</v>
      </c>
      <c r="G175" s="4">
        <v>9517523</v>
      </c>
      <c r="H175" s="2" t="s">
        <v>124</v>
      </c>
      <c r="I175" s="47" t="s">
        <v>15</v>
      </c>
      <c r="J175" s="47" t="s">
        <v>54</v>
      </c>
      <c r="K175" s="5" t="s">
        <v>129</v>
      </c>
      <c r="L175" s="2" t="s">
        <v>18</v>
      </c>
      <c r="M175" s="48">
        <f>7+1.5</f>
        <v>8.5</v>
      </c>
      <c r="N175" s="19">
        <v>1235910</v>
      </c>
      <c r="O175" s="19">
        <v>0</v>
      </c>
      <c r="P175" s="19">
        <v>986400</v>
      </c>
      <c r="Q175" s="19">
        <v>0</v>
      </c>
      <c r="R175" s="19">
        <f t="shared" si="5"/>
        <v>2222310</v>
      </c>
      <c r="V175"/>
    </row>
    <row r="176" spans="1:22" ht="25.5" x14ac:dyDescent="0.25">
      <c r="A176" s="1">
        <v>172</v>
      </c>
      <c r="B176" s="2" t="s">
        <v>245</v>
      </c>
      <c r="C176" s="2" t="s">
        <v>564</v>
      </c>
      <c r="D176" s="2" t="s">
        <v>246</v>
      </c>
      <c r="E176" s="1">
        <v>47997885</v>
      </c>
      <c r="F176" s="2" t="s">
        <v>112</v>
      </c>
      <c r="G176" s="4">
        <v>9836239</v>
      </c>
      <c r="H176" s="2" t="s">
        <v>262</v>
      </c>
      <c r="I176" s="47" t="s">
        <v>45</v>
      </c>
      <c r="J176" s="47" t="s">
        <v>63</v>
      </c>
      <c r="K176" s="5" t="s">
        <v>248</v>
      </c>
      <c r="L176" s="2" t="s">
        <v>18</v>
      </c>
      <c r="M176" s="48">
        <v>3</v>
      </c>
      <c r="N176" s="19">
        <v>2310520</v>
      </c>
      <c r="O176" s="19">
        <v>266200</v>
      </c>
      <c r="P176" s="19">
        <v>0</v>
      </c>
      <c r="Q176" s="19">
        <v>0</v>
      </c>
      <c r="R176" s="19">
        <f t="shared" si="5"/>
        <v>2576720</v>
      </c>
      <c r="V176"/>
    </row>
    <row r="177" spans="1:22" ht="25.5" x14ac:dyDescent="0.25">
      <c r="A177" s="1">
        <v>173</v>
      </c>
      <c r="B177" s="2" t="s">
        <v>263</v>
      </c>
      <c r="C177" s="2" t="s">
        <v>564</v>
      </c>
      <c r="D177" s="2" t="s">
        <v>264</v>
      </c>
      <c r="E177" s="1">
        <v>44740778</v>
      </c>
      <c r="F177" s="2" t="s">
        <v>107</v>
      </c>
      <c r="G177" s="4">
        <v>1424535</v>
      </c>
      <c r="H177" s="2" t="s">
        <v>265</v>
      </c>
      <c r="I177" s="47" t="s">
        <v>23</v>
      </c>
      <c r="J177" s="47" t="s">
        <v>16</v>
      </c>
      <c r="K177" s="5" t="s">
        <v>70</v>
      </c>
      <c r="L177" s="2" t="s">
        <v>18</v>
      </c>
      <c r="M177" s="48">
        <v>3.93</v>
      </c>
      <c r="N177" s="19">
        <v>2491170</v>
      </c>
      <c r="O177" s="19">
        <v>246000</v>
      </c>
      <c r="P177" s="19">
        <v>0</v>
      </c>
      <c r="Q177" s="19">
        <v>0</v>
      </c>
      <c r="R177" s="19">
        <f t="shared" si="5"/>
        <v>2737170</v>
      </c>
      <c r="V177"/>
    </row>
    <row r="178" spans="1:22" ht="25.5" x14ac:dyDescent="0.25">
      <c r="A178" s="1">
        <v>174</v>
      </c>
      <c r="B178" s="2" t="s">
        <v>263</v>
      </c>
      <c r="C178" s="2" t="s">
        <v>564</v>
      </c>
      <c r="D178" s="2" t="s">
        <v>264</v>
      </c>
      <c r="E178" s="1">
        <v>44740778</v>
      </c>
      <c r="F178" s="2" t="s">
        <v>112</v>
      </c>
      <c r="G178" s="4">
        <v>1718636</v>
      </c>
      <c r="H178" s="2" t="s">
        <v>266</v>
      </c>
      <c r="I178" s="47" t="s">
        <v>23</v>
      </c>
      <c r="J178" s="47" t="s">
        <v>63</v>
      </c>
      <c r="K178" s="5" t="s">
        <v>70</v>
      </c>
      <c r="L178" s="2" t="s">
        <v>18</v>
      </c>
      <c r="M178" s="48">
        <v>3.25</v>
      </c>
      <c r="N178" s="19">
        <v>2503060</v>
      </c>
      <c r="O178" s="19">
        <v>238000</v>
      </c>
      <c r="P178" s="19">
        <v>0</v>
      </c>
      <c r="Q178" s="19">
        <v>0</v>
      </c>
      <c r="R178" s="19">
        <f t="shared" si="5"/>
        <v>2741060</v>
      </c>
      <c r="V178"/>
    </row>
    <row r="179" spans="1:22" ht="25.5" x14ac:dyDescent="0.25">
      <c r="A179" s="1">
        <v>175</v>
      </c>
      <c r="B179" s="2" t="s">
        <v>263</v>
      </c>
      <c r="C179" s="2" t="s">
        <v>564</v>
      </c>
      <c r="D179" s="2" t="s">
        <v>264</v>
      </c>
      <c r="E179" s="3">
        <v>44740778</v>
      </c>
      <c r="F179" s="2" t="s">
        <v>87</v>
      </c>
      <c r="G179" s="4">
        <v>2282282</v>
      </c>
      <c r="H179" s="2" t="s">
        <v>267</v>
      </c>
      <c r="I179" s="47" t="s">
        <v>45</v>
      </c>
      <c r="J179" s="47" t="s">
        <v>54</v>
      </c>
      <c r="K179" s="5" t="s">
        <v>241</v>
      </c>
      <c r="L179" s="2" t="s">
        <v>18</v>
      </c>
      <c r="M179" s="48">
        <v>10.210000000000001</v>
      </c>
      <c r="N179" s="19">
        <v>7703520</v>
      </c>
      <c r="O179" s="19">
        <v>665600</v>
      </c>
      <c r="P179" s="19">
        <v>0</v>
      </c>
      <c r="Q179" s="19">
        <v>0</v>
      </c>
      <c r="R179" s="19">
        <f t="shared" si="5"/>
        <v>8369120</v>
      </c>
      <c r="V179"/>
    </row>
    <row r="180" spans="1:22" ht="25.5" x14ac:dyDescent="0.25">
      <c r="A180" s="1">
        <v>176</v>
      </c>
      <c r="B180" s="2" t="s">
        <v>263</v>
      </c>
      <c r="C180" s="2" t="s">
        <v>564</v>
      </c>
      <c r="D180" s="2" t="s">
        <v>264</v>
      </c>
      <c r="E180" s="1">
        <v>44740778</v>
      </c>
      <c r="F180" s="2" t="s">
        <v>31</v>
      </c>
      <c r="G180" s="4">
        <v>4540308</v>
      </c>
      <c r="H180" s="2" t="s">
        <v>157</v>
      </c>
      <c r="I180" s="47" t="s">
        <v>15</v>
      </c>
      <c r="J180" s="47" t="s">
        <v>16</v>
      </c>
      <c r="K180" s="5" t="s">
        <v>25</v>
      </c>
      <c r="L180" s="2" t="s">
        <v>18</v>
      </c>
      <c r="M180" s="48">
        <f>13.4+1.1</f>
        <v>14.5</v>
      </c>
      <c r="N180" s="19">
        <v>6876690</v>
      </c>
      <c r="O180" s="19">
        <v>825300</v>
      </c>
      <c r="P180" s="19">
        <v>272900</v>
      </c>
      <c r="Q180" s="19">
        <v>0</v>
      </c>
      <c r="R180" s="19">
        <f t="shared" si="5"/>
        <v>7974890</v>
      </c>
      <c r="V180"/>
    </row>
    <row r="181" spans="1:22" ht="25.5" x14ac:dyDescent="0.25">
      <c r="A181" s="1">
        <v>177</v>
      </c>
      <c r="B181" s="2" t="s">
        <v>263</v>
      </c>
      <c r="C181" s="2" t="s">
        <v>564</v>
      </c>
      <c r="D181" s="2" t="s">
        <v>264</v>
      </c>
      <c r="E181" s="1">
        <v>44740778</v>
      </c>
      <c r="F181" s="2" t="s">
        <v>13</v>
      </c>
      <c r="G181" s="4">
        <v>6560768</v>
      </c>
      <c r="H181" s="2" t="s">
        <v>155</v>
      </c>
      <c r="I181" s="47" t="s">
        <v>15</v>
      </c>
      <c r="J181" s="47" t="s">
        <v>16</v>
      </c>
      <c r="K181" s="5" t="s">
        <v>25</v>
      </c>
      <c r="L181" s="2" t="s">
        <v>18</v>
      </c>
      <c r="M181" s="48">
        <v>4.55</v>
      </c>
      <c r="N181" s="19">
        <v>2689110</v>
      </c>
      <c r="O181" s="19">
        <v>232400</v>
      </c>
      <c r="P181" s="19">
        <v>0</v>
      </c>
      <c r="Q181" s="19">
        <v>0</v>
      </c>
      <c r="R181" s="19">
        <f t="shared" si="5"/>
        <v>2921510</v>
      </c>
      <c r="V181"/>
    </row>
    <row r="182" spans="1:22" ht="25.5" x14ac:dyDescent="0.25">
      <c r="A182" s="1">
        <v>178</v>
      </c>
      <c r="B182" s="2" t="s">
        <v>268</v>
      </c>
      <c r="C182" s="2" t="s">
        <v>564</v>
      </c>
      <c r="D182" s="2" t="s">
        <v>269</v>
      </c>
      <c r="E182" s="1">
        <v>44117434</v>
      </c>
      <c r="F182" s="2" t="s">
        <v>68</v>
      </c>
      <c r="G182" s="4">
        <v>2352914</v>
      </c>
      <c r="H182" s="2" t="s">
        <v>270</v>
      </c>
      <c r="I182" s="47" t="s">
        <v>45</v>
      </c>
      <c r="J182" s="47" t="s">
        <v>24</v>
      </c>
      <c r="K182" s="5" t="s">
        <v>17</v>
      </c>
      <c r="L182" s="2" t="s">
        <v>18</v>
      </c>
      <c r="M182" s="48">
        <v>1.1200000000000001</v>
      </c>
      <c r="N182" s="19">
        <v>866240</v>
      </c>
      <c r="O182" s="19">
        <v>0</v>
      </c>
      <c r="P182" s="19">
        <v>0</v>
      </c>
      <c r="Q182" s="19">
        <v>0</v>
      </c>
      <c r="R182" s="19">
        <f t="shared" si="5"/>
        <v>866240</v>
      </c>
      <c r="V182"/>
    </row>
    <row r="183" spans="1:22" ht="25.5" x14ac:dyDescent="0.25">
      <c r="A183" s="1">
        <v>179</v>
      </c>
      <c r="B183" s="2" t="s">
        <v>268</v>
      </c>
      <c r="C183" s="2" t="s">
        <v>564</v>
      </c>
      <c r="D183" s="2" t="s">
        <v>269</v>
      </c>
      <c r="E183" s="1">
        <v>44117434</v>
      </c>
      <c r="F183" s="2" t="s">
        <v>47</v>
      </c>
      <c r="G183" s="4">
        <v>2429799</v>
      </c>
      <c r="H183" s="2" t="s">
        <v>271</v>
      </c>
      <c r="I183" s="47" t="s">
        <v>34</v>
      </c>
      <c r="J183" s="47" t="s">
        <v>63</v>
      </c>
      <c r="K183" s="5" t="s">
        <v>17</v>
      </c>
      <c r="L183" s="2" t="s">
        <v>36</v>
      </c>
      <c r="M183" s="48">
        <v>31</v>
      </c>
      <c r="N183" s="19">
        <v>5095160</v>
      </c>
      <c r="O183" s="19">
        <v>0</v>
      </c>
      <c r="P183" s="19">
        <v>0</v>
      </c>
      <c r="Q183" s="19">
        <v>0</v>
      </c>
      <c r="R183" s="19">
        <f t="shared" si="5"/>
        <v>5095160</v>
      </c>
      <c r="V183"/>
    </row>
    <row r="184" spans="1:22" ht="38.25" x14ac:dyDescent="0.25">
      <c r="A184" s="1">
        <v>180</v>
      </c>
      <c r="B184" s="2" t="s">
        <v>268</v>
      </c>
      <c r="C184" s="2" t="s">
        <v>564</v>
      </c>
      <c r="D184" s="2" t="s">
        <v>269</v>
      </c>
      <c r="E184" s="1">
        <v>44117434</v>
      </c>
      <c r="F184" s="2" t="s">
        <v>89</v>
      </c>
      <c r="G184" s="4">
        <v>3219933</v>
      </c>
      <c r="H184" s="2" t="s">
        <v>272</v>
      </c>
      <c r="I184" s="47" t="s">
        <v>23</v>
      </c>
      <c r="J184" s="47" t="s">
        <v>16</v>
      </c>
      <c r="K184" s="5" t="s">
        <v>17</v>
      </c>
      <c r="L184" s="2" t="s">
        <v>18</v>
      </c>
      <c r="M184" s="48">
        <v>3</v>
      </c>
      <c r="N184" s="19">
        <v>1822320</v>
      </c>
      <c r="O184" s="19">
        <v>0</v>
      </c>
      <c r="P184" s="19">
        <v>0</v>
      </c>
      <c r="Q184" s="19">
        <v>0</v>
      </c>
      <c r="R184" s="19">
        <f t="shared" si="5"/>
        <v>1822320</v>
      </c>
      <c r="V184"/>
    </row>
    <row r="185" spans="1:22" ht="25.5" x14ac:dyDescent="0.25">
      <c r="A185" s="1">
        <v>181</v>
      </c>
      <c r="B185" s="2" t="s">
        <v>268</v>
      </c>
      <c r="C185" s="2" t="s">
        <v>564</v>
      </c>
      <c r="D185" s="2" t="s">
        <v>269</v>
      </c>
      <c r="E185" s="1">
        <v>44117434</v>
      </c>
      <c r="F185" s="2" t="s">
        <v>31</v>
      </c>
      <c r="G185" s="4">
        <v>4453882</v>
      </c>
      <c r="H185" s="2" t="s">
        <v>273</v>
      </c>
      <c r="I185" s="47" t="s">
        <v>58</v>
      </c>
      <c r="J185" s="47" t="s">
        <v>16</v>
      </c>
      <c r="K185" s="5" t="s">
        <v>17</v>
      </c>
      <c r="L185" s="2" t="s">
        <v>18</v>
      </c>
      <c r="M185" s="48">
        <f>18.5+5.5</f>
        <v>24</v>
      </c>
      <c r="N185" s="19">
        <v>9517190</v>
      </c>
      <c r="O185" s="19">
        <v>0</v>
      </c>
      <c r="P185" s="19">
        <v>1631900</v>
      </c>
      <c r="Q185" s="19">
        <v>0</v>
      </c>
      <c r="R185" s="19">
        <f t="shared" si="5"/>
        <v>11149090</v>
      </c>
      <c r="V185"/>
    </row>
    <row r="186" spans="1:22" ht="25.5" x14ac:dyDescent="0.25">
      <c r="A186" s="1">
        <v>182</v>
      </c>
      <c r="B186" s="2" t="s">
        <v>274</v>
      </c>
      <c r="C186" s="2" t="s">
        <v>560</v>
      </c>
      <c r="D186" s="2" t="s">
        <v>275</v>
      </c>
      <c r="E186" s="1">
        <v>70599858</v>
      </c>
      <c r="F186" s="2" t="s">
        <v>76</v>
      </c>
      <c r="G186" s="4">
        <v>1898055</v>
      </c>
      <c r="H186" s="2" t="s">
        <v>276</v>
      </c>
      <c r="I186" s="47" t="s">
        <v>34</v>
      </c>
      <c r="J186" s="47" t="s">
        <v>16</v>
      </c>
      <c r="K186" s="5" t="s">
        <v>121</v>
      </c>
      <c r="L186" s="2" t="s">
        <v>36</v>
      </c>
      <c r="M186" s="48">
        <v>20</v>
      </c>
      <c r="N186" s="19">
        <v>4138930</v>
      </c>
      <c r="O186" s="19">
        <v>0</v>
      </c>
      <c r="P186" s="19">
        <v>0</v>
      </c>
      <c r="Q186" s="19">
        <v>0</v>
      </c>
      <c r="R186" s="19">
        <f t="shared" si="5"/>
        <v>4138930</v>
      </c>
      <c r="V186"/>
    </row>
    <row r="187" spans="1:22" ht="51" x14ac:dyDescent="0.25">
      <c r="A187" s="1">
        <v>183</v>
      </c>
      <c r="B187" s="2" t="s">
        <v>277</v>
      </c>
      <c r="C187" s="2" t="s">
        <v>562</v>
      </c>
      <c r="D187" s="2" t="s">
        <v>278</v>
      </c>
      <c r="E187" s="3">
        <v>28647912</v>
      </c>
      <c r="F187" s="2" t="s">
        <v>87</v>
      </c>
      <c r="G187" s="4">
        <v>9262988</v>
      </c>
      <c r="H187" s="2" t="s">
        <v>279</v>
      </c>
      <c r="I187" s="47" t="s">
        <v>45</v>
      </c>
      <c r="J187" s="47" t="s">
        <v>54</v>
      </c>
      <c r="K187" s="5" t="s">
        <v>55</v>
      </c>
      <c r="L187" s="2" t="s">
        <v>18</v>
      </c>
      <c r="M187" s="48">
        <v>6</v>
      </c>
      <c r="N187" s="19">
        <v>84390</v>
      </c>
      <c r="O187" s="19">
        <v>0</v>
      </c>
      <c r="P187" s="19">
        <v>0</v>
      </c>
      <c r="Q187" s="19">
        <v>0</v>
      </c>
      <c r="R187" s="19">
        <f t="shared" si="5"/>
        <v>84390</v>
      </c>
      <c r="V187"/>
    </row>
    <row r="188" spans="1:22" ht="25.5" x14ac:dyDescent="0.25">
      <c r="A188" s="1">
        <v>184</v>
      </c>
      <c r="B188" s="2" t="s">
        <v>280</v>
      </c>
      <c r="C188" s="2" t="s">
        <v>562</v>
      </c>
      <c r="D188" s="2" t="s">
        <v>281</v>
      </c>
      <c r="E188" s="1">
        <v>64123031</v>
      </c>
      <c r="F188" s="2" t="s">
        <v>108</v>
      </c>
      <c r="G188" s="4">
        <v>7986987</v>
      </c>
      <c r="H188" s="2" t="s">
        <v>280</v>
      </c>
      <c r="I188" s="47" t="s">
        <v>23</v>
      </c>
      <c r="J188" s="47" t="s">
        <v>54</v>
      </c>
      <c r="K188" s="5" t="s">
        <v>248</v>
      </c>
      <c r="L188" s="2" t="s">
        <v>18</v>
      </c>
      <c r="M188" s="48">
        <v>5</v>
      </c>
      <c r="N188" s="19">
        <v>3934440</v>
      </c>
      <c r="O188" s="19">
        <v>331100</v>
      </c>
      <c r="P188" s="19">
        <v>0</v>
      </c>
      <c r="Q188" s="19">
        <v>0</v>
      </c>
      <c r="R188" s="19">
        <f t="shared" si="5"/>
        <v>4265540</v>
      </c>
      <c r="V188"/>
    </row>
    <row r="189" spans="1:22" ht="25.5" x14ac:dyDescent="0.25">
      <c r="A189" s="1">
        <v>185</v>
      </c>
      <c r="B189" s="2" t="s">
        <v>282</v>
      </c>
      <c r="C189" s="2" t="s">
        <v>562</v>
      </c>
      <c r="D189" s="2" t="s">
        <v>283</v>
      </c>
      <c r="E189" s="1">
        <v>26870011</v>
      </c>
      <c r="F189" s="2" t="s">
        <v>107</v>
      </c>
      <c r="G189" s="4">
        <v>4198127</v>
      </c>
      <c r="H189" s="2" t="s">
        <v>284</v>
      </c>
      <c r="I189" s="47" t="s">
        <v>23</v>
      </c>
      <c r="J189" s="47" t="s">
        <v>16</v>
      </c>
      <c r="K189" s="5" t="s">
        <v>70</v>
      </c>
      <c r="L189" s="2" t="s">
        <v>18</v>
      </c>
      <c r="M189" s="48">
        <v>1.64</v>
      </c>
      <c r="N189" s="19">
        <v>1039570</v>
      </c>
      <c r="O189" s="19">
        <v>102600</v>
      </c>
      <c r="P189" s="19">
        <v>0</v>
      </c>
      <c r="Q189" s="19">
        <v>0</v>
      </c>
      <c r="R189" s="19">
        <f t="shared" si="5"/>
        <v>1142170</v>
      </c>
      <c r="V189"/>
    </row>
    <row r="190" spans="1:22" ht="25.5" x14ac:dyDescent="0.25">
      <c r="A190" s="1">
        <v>186</v>
      </c>
      <c r="B190" s="2" t="s">
        <v>282</v>
      </c>
      <c r="C190" s="2" t="s">
        <v>562</v>
      </c>
      <c r="D190" s="2" t="s">
        <v>283</v>
      </c>
      <c r="E190" s="1">
        <v>26870011</v>
      </c>
      <c r="F190" s="2" t="s">
        <v>31</v>
      </c>
      <c r="G190" s="4">
        <v>4730024</v>
      </c>
      <c r="H190" s="2" t="s">
        <v>285</v>
      </c>
      <c r="I190" s="47" t="s">
        <v>15</v>
      </c>
      <c r="J190" s="47" t="s">
        <v>16</v>
      </c>
      <c r="K190" s="5" t="s">
        <v>70</v>
      </c>
      <c r="L190" s="2" t="s">
        <v>18</v>
      </c>
      <c r="M190" s="48">
        <f>6.1+1+1.9</f>
        <v>9</v>
      </c>
      <c r="N190" s="19">
        <v>3130430</v>
      </c>
      <c r="O190" s="19">
        <v>430000</v>
      </c>
      <c r="P190" s="19">
        <v>1157100</v>
      </c>
      <c r="Q190" s="19">
        <v>0</v>
      </c>
      <c r="R190" s="19">
        <f t="shared" si="5"/>
        <v>4717530</v>
      </c>
      <c r="V190"/>
    </row>
    <row r="191" spans="1:22" ht="25.5" x14ac:dyDescent="0.25">
      <c r="A191" s="1">
        <v>187</v>
      </c>
      <c r="B191" s="2" t="s">
        <v>286</v>
      </c>
      <c r="C191" s="2" t="s">
        <v>565</v>
      </c>
      <c r="D191" s="2" t="s">
        <v>287</v>
      </c>
      <c r="E191" s="1">
        <v>71294449</v>
      </c>
      <c r="F191" s="2" t="s">
        <v>288</v>
      </c>
      <c r="G191" s="4">
        <v>8007757</v>
      </c>
      <c r="H191" s="2" t="s">
        <v>286</v>
      </c>
      <c r="I191" s="47" t="s">
        <v>15</v>
      </c>
      <c r="J191" s="47" t="s">
        <v>24</v>
      </c>
      <c r="K191" s="5" t="s">
        <v>40</v>
      </c>
      <c r="L191" s="2" t="s">
        <v>18</v>
      </c>
      <c r="M191" s="48">
        <v>3.9</v>
      </c>
      <c r="N191" s="19">
        <v>3464650</v>
      </c>
      <c r="O191" s="19">
        <v>205100</v>
      </c>
      <c r="P191" s="19">
        <v>0</v>
      </c>
      <c r="Q191" s="19">
        <v>0</v>
      </c>
      <c r="R191" s="19">
        <f t="shared" si="5"/>
        <v>3669750</v>
      </c>
      <c r="V191"/>
    </row>
    <row r="192" spans="1:22" ht="38.25" x14ac:dyDescent="0.25">
      <c r="A192" s="1">
        <v>188</v>
      </c>
      <c r="B192" s="2" t="s">
        <v>289</v>
      </c>
      <c r="C192" s="2" t="s">
        <v>560</v>
      </c>
      <c r="D192" s="2" t="s">
        <v>290</v>
      </c>
      <c r="E192" s="3">
        <v>27030075</v>
      </c>
      <c r="F192" s="2" t="s">
        <v>87</v>
      </c>
      <c r="G192" s="4">
        <v>9169616</v>
      </c>
      <c r="H192" s="2" t="s">
        <v>291</v>
      </c>
      <c r="I192" s="47" t="s">
        <v>45</v>
      </c>
      <c r="J192" s="47" t="s">
        <v>54</v>
      </c>
      <c r="K192" s="5" t="s">
        <v>220</v>
      </c>
      <c r="L192" s="2" t="s">
        <v>18</v>
      </c>
      <c r="M192" s="48">
        <v>5.4</v>
      </c>
      <c r="N192" s="19">
        <v>75950</v>
      </c>
      <c r="O192" s="19">
        <v>0</v>
      </c>
      <c r="P192" s="19">
        <v>0</v>
      </c>
      <c r="Q192" s="19">
        <v>0</v>
      </c>
      <c r="R192" s="19">
        <f t="shared" si="5"/>
        <v>75950</v>
      </c>
      <c r="V192"/>
    </row>
    <row r="193" spans="1:22" ht="25.5" x14ac:dyDescent="0.25">
      <c r="A193" s="1">
        <v>189</v>
      </c>
      <c r="B193" s="2" t="s">
        <v>292</v>
      </c>
      <c r="C193" s="2" t="s">
        <v>562</v>
      </c>
      <c r="D193" s="2" t="s">
        <v>293</v>
      </c>
      <c r="E193" s="1">
        <v>26708451</v>
      </c>
      <c r="F193" s="2" t="s">
        <v>61</v>
      </c>
      <c r="G193" s="4">
        <v>8901707</v>
      </c>
      <c r="H193" s="2" t="s">
        <v>292</v>
      </c>
      <c r="I193" s="47" t="s">
        <v>58</v>
      </c>
      <c r="J193" s="47" t="s">
        <v>63</v>
      </c>
      <c r="K193" s="5" t="s">
        <v>96</v>
      </c>
      <c r="L193" s="2" t="s">
        <v>18</v>
      </c>
      <c r="M193" s="48">
        <v>2</v>
      </c>
      <c r="N193" s="19">
        <v>1540480</v>
      </c>
      <c r="O193" s="19">
        <v>146100</v>
      </c>
      <c r="P193" s="19">
        <v>0</v>
      </c>
      <c r="Q193" s="19">
        <v>0</v>
      </c>
      <c r="R193" s="19">
        <f t="shared" si="5"/>
        <v>1686580</v>
      </c>
      <c r="V193"/>
    </row>
    <row r="194" spans="1:22" ht="25.5" x14ac:dyDescent="0.25">
      <c r="A194" s="1">
        <v>190</v>
      </c>
      <c r="B194" s="2" t="s">
        <v>294</v>
      </c>
      <c r="C194" s="2" t="s">
        <v>566</v>
      </c>
      <c r="D194" s="2" t="s">
        <v>295</v>
      </c>
      <c r="E194" s="3" t="s">
        <v>296</v>
      </c>
      <c r="F194" s="2" t="s">
        <v>26</v>
      </c>
      <c r="G194" s="4">
        <v>7963388</v>
      </c>
      <c r="H194" s="2" t="s">
        <v>297</v>
      </c>
      <c r="I194" s="47" t="s">
        <v>15</v>
      </c>
      <c r="J194" s="47" t="s">
        <v>24</v>
      </c>
      <c r="K194" s="5" t="s">
        <v>70</v>
      </c>
      <c r="L194" s="2" t="s">
        <v>18</v>
      </c>
      <c r="M194" s="48">
        <v>3</v>
      </c>
      <c r="N194" s="19">
        <v>2060000</v>
      </c>
      <c r="O194" s="19">
        <v>140000</v>
      </c>
      <c r="P194" s="19">
        <v>0</v>
      </c>
      <c r="Q194" s="19">
        <v>0</v>
      </c>
      <c r="R194" s="19">
        <f t="shared" si="5"/>
        <v>2200000</v>
      </c>
      <c r="V194"/>
    </row>
    <row r="195" spans="1:22" ht="25.5" x14ac:dyDescent="0.25">
      <c r="A195" s="1">
        <v>191</v>
      </c>
      <c r="B195" s="2" t="s">
        <v>298</v>
      </c>
      <c r="C195" s="2" t="s">
        <v>564</v>
      </c>
      <c r="D195" s="2" t="s">
        <v>299</v>
      </c>
      <c r="E195" s="1">
        <v>63029391</v>
      </c>
      <c r="F195" s="2" t="s">
        <v>76</v>
      </c>
      <c r="G195" s="4">
        <v>7633164</v>
      </c>
      <c r="H195" s="2" t="s">
        <v>300</v>
      </c>
      <c r="I195" s="47" t="s">
        <v>34</v>
      </c>
      <c r="J195" s="47" t="s">
        <v>16</v>
      </c>
      <c r="K195" s="5" t="s">
        <v>17</v>
      </c>
      <c r="L195" s="2" t="s">
        <v>36</v>
      </c>
      <c r="M195" s="48">
        <v>19</v>
      </c>
      <c r="N195" s="19">
        <v>3931980</v>
      </c>
      <c r="O195" s="19">
        <v>266600</v>
      </c>
      <c r="P195" s="19">
        <v>0</v>
      </c>
      <c r="Q195" s="19">
        <v>0</v>
      </c>
      <c r="R195" s="19">
        <f t="shared" ref="R195:R225" si="6">SUM(N195:Q195)</f>
        <v>4198580</v>
      </c>
      <c r="V195"/>
    </row>
    <row r="196" spans="1:22" ht="25.5" x14ac:dyDescent="0.25">
      <c r="A196" s="1">
        <v>192</v>
      </c>
      <c r="B196" s="2" t="s">
        <v>301</v>
      </c>
      <c r="C196" s="2" t="s">
        <v>560</v>
      </c>
      <c r="D196" s="2" t="s">
        <v>302</v>
      </c>
      <c r="E196" s="1">
        <v>70640548</v>
      </c>
      <c r="F196" s="2" t="s">
        <v>112</v>
      </c>
      <c r="G196" s="4">
        <v>8709161</v>
      </c>
      <c r="H196" s="2" t="s">
        <v>303</v>
      </c>
      <c r="I196" s="47" t="s">
        <v>23</v>
      </c>
      <c r="J196" s="47" t="s">
        <v>63</v>
      </c>
      <c r="K196" s="5" t="s">
        <v>70</v>
      </c>
      <c r="L196" s="2" t="s">
        <v>18</v>
      </c>
      <c r="M196" s="48">
        <v>2.08</v>
      </c>
      <c r="N196" s="19">
        <v>1601960</v>
      </c>
      <c r="O196" s="19">
        <v>184600</v>
      </c>
      <c r="P196" s="19">
        <v>0</v>
      </c>
      <c r="Q196" s="19">
        <v>0</v>
      </c>
      <c r="R196" s="19">
        <f t="shared" si="6"/>
        <v>1786560</v>
      </c>
      <c r="V196"/>
    </row>
    <row r="197" spans="1:22" ht="25.5" x14ac:dyDescent="0.25">
      <c r="A197" s="1">
        <v>193</v>
      </c>
      <c r="B197" s="2" t="s">
        <v>301</v>
      </c>
      <c r="C197" s="2" t="s">
        <v>560</v>
      </c>
      <c r="D197" s="2" t="s">
        <v>302</v>
      </c>
      <c r="E197" s="1">
        <v>70640548</v>
      </c>
      <c r="F197" s="2" t="s">
        <v>304</v>
      </c>
      <c r="G197" s="4">
        <v>8975321</v>
      </c>
      <c r="H197" s="2" t="s">
        <v>305</v>
      </c>
      <c r="I197" s="47" t="s">
        <v>23</v>
      </c>
      <c r="J197" s="47" t="s">
        <v>24</v>
      </c>
      <c r="K197" s="5" t="s">
        <v>25</v>
      </c>
      <c r="L197" s="2" t="s">
        <v>18</v>
      </c>
      <c r="M197" s="48">
        <v>1.06</v>
      </c>
      <c r="N197" s="19">
        <v>911050</v>
      </c>
      <c r="O197" s="19">
        <v>67800</v>
      </c>
      <c r="P197" s="19">
        <v>0</v>
      </c>
      <c r="Q197" s="19">
        <v>0</v>
      </c>
      <c r="R197" s="19">
        <f t="shared" si="6"/>
        <v>978850</v>
      </c>
      <c r="V197"/>
    </row>
    <row r="198" spans="1:22" ht="25.5" x14ac:dyDescent="0.25">
      <c r="A198" s="1">
        <v>194</v>
      </c>
      <c r="B198" s="2" t="s">
        <v>306</v>
      </c>
      <c r="C198" s="2" t="s">
        <v>560</v>
      </c>
      <c r="D198" s="2" t="s">
        <v>307</v>
      </c>
      <c r="E198" s="3" t="s">
        <v>308</v>
      </c>
      <c r="F198" s="2" t="s">
        <v>309</v>
      </c>
      <c r="G198" s="4">
        <v>2044545</v>
      </c>
      <c r="H198" s="2" t="s">
        <v>310</v>
      </c>
      <c r="I198" s="47" t="s">
        <v>34</v>
      </c>
      <c r="J198" s="47" t="s">
        <v>54</v>
      </c>
      <c r="K198" s="5" t="s">
        <v>64</v>
      </c>
      <c r="L198" s="2" t="s">
        <v>36</v>
      </c>
      <c r="M198" s="48">
        <v>15</v>
      </c>
      <c r="N198" s="19">
        <v>8583500</v>
      </c>
      <c r="O198" s="19">
        <v>147200</v>
      </c>
      <c r="P198" s="19">
        <v>0</v>
      </c>
      <c r="Q198" s="19">
        <v>0</v>
      </c>
      <c r="R198" s="19">
        <f t="shared" si="6"/>
        <v>8730700</v>
      </c>
      <c r="V198"/>
    </row>
    <row r="199" spans="1:22" ht="25.5" x14ac:dyDescent="0.25">
      <c r="A199" s="1">
        <v>195</v>
      </c>
      <c r="B199" s="2" t="s">
        <v>306</v>
      </c>
      <c r="C199" s="2" t="s">
        <v>560</v>
      </c>
      <c r="D199" s="2" t="s">
        <v>307</v>
      </c>
      <c r="E199" s="3" t="s">
        <v>308</v>
      </c>
      <c r="F199" s="2" t="s">
        <v>75</v>
      </c>
      <c r="G199" s="4">
        <v>4417297</v>
      </c>
      <c r="H199" s="2" t="s">
        <v>310</v>
      </c>
      <c r="I199" s="47" t="s">
        <v>34</v>
      </c>
      <c r="J199" s="47" t="s">
        <v>16</v>
      </c>
      <c r="K199" s="5" t="s">
        <v>64</v>
      </c>
      <c r="L199" s="2" t="s">
        <v>36</v>
      </c>
      <c r="M199" s="48">
        <v>22</v>
      </c>
      <c r="N199" s="19">
        <v>6040420</v>
      </c>
      <c r="O199" s="19">
        <v>214100</v>
      </c>
      <c r="P199" s="19">
        <v>0</v>
      </c>
      <c r="Q199" s="19">
        <v>0</v>
      </c>
      <c r="R199" s="19">
        <f t="shared" si="6"/>
        <v>6254520</v>
      </c>
      <c r="V199"/>
    </row>
    <row r="200" spans="1:22" ht="25.5" x14ac:dyDescent="0.25">
      <c r="A200" s="1">
        <v>196</v>
      </c>
      <c r="B200" s="2" t="s">
        <v>306</v>
      </c>
      <c r="C200" s="2" t="s">
        <v>560</v>
      </c>
      <c r="D200" s="2" t="s">
        <v>307</v>
      </c>
      <c r="E200" s="3" t="s">
        <v>308</v>
      </c>
      <c r="F200" s="2" t="s">
        <v>76</v>
      </c>
      <c r="G200" s="4">
        <v>4961534</v>
      </c>
      <c r="H200" s="2" t="s">
        <v>310</v>
      </c>
      <c r="I200" s="47" t="s">
        <v>34</v>
      </c>
      <c r="J200" s="47" t="s">
        <v>16</v>
      </c>
      <c r="K200" s="5" t="s">
        <v>64</v>
      </c>
      <c r="L200" s="2" t="s">
        <v>36</v>
      </c>
      <c r="M200" s="48">
        <v>15</v>
      </c>
      <c r="N200" s="19">
        <v>3104200</v>
      </c>
      <c r="O200" s="19">
        <v>210400</v>
      </c>
      <c r="P200" s="19">
        <v>0</v>
      </c>
      <c r="Q200" s="19">
        <v>0</v>
      </c>
      <c r="R200" s="19">
        <f t="shared" si="6"/>
        <v>3314600</v>
      </c>
      <c r="V200"/>
    </row>
    <row r="201" spans="1:22" ht="25.5" x14ac:dyDescent="0.25">
      <c r="A201" s="1">
        <v>197</v>
      </c>
      <c r="B201" s="2" t="s">
        <v>311</v>
      </c>
      <c r="C201" s="2" t="s">
        <v>560</v>
      </c>
      <c r="D201" s="2" t="s">
        <v>307</v>
      </c>
      <c r="E201" s="3" t="s">
        <v>308</v>
      </c>
      <c r="F201" s="2" t="s">
        <v>309</v>
      </c>
      <c r="G201" s="4">
        <v>1056682</v>
      </c>
      <c r="H201" s="2" t="s">
        <v>312</v>
      </c>
      <c r="I201" s="47" t="s">
        <v>34</v>
      </c>
      <c r="J201" s="47" t="s">
        <v>54</v>
      </c>
      <c r="K201" s="5" t="s">
        <v>183</v>
      </c>
      <c r="L201" s="2" t="s">
        <v>36</v>
      </c>
      <c r="M201" s="48">
        <v>35</v>
      </c>
      <c r="N201" s="19">
        <v>21419160</v>
      </c>
      <c r="O201" s="19">
        <v>343600</v>
      </c>
      <c r="P201" s="19">
        <v>0</v>
      </c>
      <c r="Q201" s="19">
        <v>0</v>
      </c>
      <c r="R201" s="19">
        <f t="shared" si="6"/>
        <v>21762760</v>
      </c>
      <c r="V201"/>
    </row>
    <row r="202" spans="1:22" s="7" customFormat="1" ht="25.5" x14ac:dyDescent="0.25">
      <c r="A202" s="1">
        <v>198</v>
      </c>
      <c r="B202" s="2" t="s">
        <v>311</v>
      </c>
      <c r="C202" s="2" t="s">
        <v>560</v>
      </c>
      <c r="D202" s="2" t="s">
        <v>307</v>
      </c>
      <c r="E202" s="3" t="s">
        <v>308</v>
      </c>
      <c r="F202" s="2" t="s">
        <v>112</v>
      </c>
      <c r="G202" s="4">
        <v>1146538</v>
      </c>
      <c r="H202" s="2" t="s">
        <v>313</v>
      </c>
      <c r="I202" s="47" t="s">
        <v>23</v>
      </c>
      <c r="J202" s="47" t="s">
        <v>63</v>
      </c>
      <c r="K202" s="5" t="s">
        <v>35</v>
      </c>
      <c r="L202" s="2" t="s">
        <v>18</v>
      </c>
      <c r="M202" s="48">
        <v>2.0299999999999998</v>
      </c>
      <c r="N202" s="19">
        <v>1563450</v>
      </c>
      <c r="O202" s="19">
        <v>180000</v>
      </c>
      <c r="P202" s="19">
        <v>0</v>
      </c>
      <c r="Q202" s="19">
        <v>0</v>
      </c>
      <c r="R202" s="19">
        <f t="shared" si="6"/>
        <v>1743450</v>
      </c>
    </row>
    <row r="203" spans="1:22" ht="51" x14ac:dyDescent="0.25">
      <c r="A203" s="1">
        <v>199</v>
      </c>
      <c r="B203" s="2" t="s">
        <v>311</v>
      </c>
      <c r="C203" s="2" t="s">
        <v>560</v>
      </c>
      <c r="D203" s="2" t="s">
        <v>307</v>
      </c>
      <c r="E203" s="1" t="s">
        <v>308</v>
      </c>
      <c r="F203" s="2" t="s">
        <v>87</v>
      </c>
      <c r="G203" s="4">
        <v>1159484</v>
      </c>
      <c r="H203" s="2" t="s">
        <v>541</v>
      </c>
      <c r="I203" s="47" t="s">
        <v>58</v>
      </c>
      <c r="J203" s="47" t="s">
        <v>54</v>
      </c>
      <c r="K203" s="5" t="s">
        <v>543</v>
      </c>
      <c r="L203" s="2" t="s">
        <v>18</v>
      </c>
      <c r="M203" s="48">
        <v>4</v>
      </c>
      <c r="N203" s="19">
        <v>56260</v>
      </c>
      <c r="O203" s="19">
        <v>0</v>
      </c>
      <c r="P203" s="19">
        <v>0</v>
      </c>
      <c r="Q203" s="19">
        <v>0</v>
      </c>
      <c r="R203" s="19">
        <f t="shared" si="6"/>
        <v>56260</v>
      </c>
      <c r="V203"/>
    </row>
    <row r="204" spans="1:22" ht="25.5" x14ac:dyDescent="0.25">
      <c r="A204" s="1">
        <v>200</v>
      </c>
      <c r="B204" s="2" t="s">
        <v>311</v>
      </c>
      <c r="C204" s="2" t="s">
        <v>560</v>
      </c>
      <c r="D204" s="2" t="s">
        <v>307</v>
      </c>
      <c r="E204" s="3" t="s">
        <v>308</v>
      </c>
      <c r="F204" s="2" t="s">
        <v>107</v>
      </c>
      <c r="G204" s="4">
        <v>1499287</v>
      </c>
      <c r="H204" s="2" t="s">
        <v>312</v>
      </c>
      <c r="I204" s="47" t="s">
        <v>23</v>
      </c>
      <c r="J204" s="47" t="s">
        <v>54</v>
      </c>
      <c r="K204" s="5" t="s">
        <v>183</v>
      </c>
      <c r="L204" s="2" t="s">
        <v>18</v>
      </c>
      <c r="M204" s="48">
        <v>3.5</v>
      </c>
      <c r="N204" s="19">
        <v>2218600</v>
      </c>
      <c r="O204" s="19">
        <v>219100</v>
      </c>
      <c r="P204" s="19">
        <v>0</v>
      </c>
      <c r="Q204" s="19">
        <v>0</v>
      </c>
      <c r="R204" s="19">
        <f t="shared" si="6"/>
        <v>2437700</v>
      </c>
      <c r="V204"/>
    </row>
    <row r="205" spans="1:22" ht="38.25" x14ac:dyDescent="0.25">
      <c r="A205" s="1">
        <v>201</v>
      </c>
      <c r="B205" s="2" t="s">
        <v>311</v>
      </c>
      <c r="C205" s="2" t="s">
        <v>560</v>
      </c>
      <c r="D205" s="2" t="s">
        <v>307</v>
      </c>
      <c r="E205" s="3" t="s">
        <v>308</v>
      </c>
      <c r="F205" s="2" t="s">
        <v>13</v>
      </c>
      <c r="G205" s="4">
        <v>3646542</v>
      </c>
      <c r="H205" s="2" t="s">
        <v>542</v>
      </c>
      <c r="I205" s="47" t="s">
        <v>15</v>
      </c>
      <c r="J205" s="47" t="s">
        <v>54</v>
      </c>
      <c r="K205" s="5" t="s">
        <v>70</v>
      </c>
      <c r="L205" s="2" t="s">
        <v>18</v>
      </c>
      <c r="M205" s="48">
        <f>3.12+1</f>
        <v>4.12</v>
      </c>
      <c r="N205" s="19">
        <v>550860</v>
      </c>
      <c r="O205" s="19">
        <v>0</v>
      </c>
      <c r="P205" s="19">
        <v>657600</v>
      </c>
      <c r="Q205" s="19">
        <v>0</v>
      </c>
      <c r="R205" s="19">
        <f t="shared" si="6"/>
        <v>1208460</v>
      </c>
      <c r="V205"/>
    </row>
    <row r="206" spans="1:22" s="6" customFormat="1" ht="25.5" x14ac:dyDescent="0.25">
      <c r="A206" s="1">
        <v>202</v>
      </c>
      <c r="B206" s="2" t="s">
        <v>311</v>
      </c>
      <c r="C206" s="2" t="s">
        <v>560</v>
      </c>
      <c r="D206" s="2" t="s">
        <v>307</v>
      </c>
      <c r="E206" s="3" t="s">
        <v>308</v>
      </c>
      <c r="F206" s="2" t="s">
        <v>100</v>
      </c>
      <c r="G206" s="4">
        <v>3675784</v>
      </c>
      <c r="H206" s="2" t="s">
        <v>312</v>
      </c>
      <c r="I206" s="47" t="s">
        <v>34</v>
      </c>
      <c r="J206" s="47" t="s">
        <v>54</v>
      </c>
      <c r="K206" s="5" t="s">
        <v>183</v>
      </c>
      <c r="L206" s="2" t="s">
        <v>36</v>
      </c>
      <c r="M206" s="48">
        <v>24</v>
      </c>
      <c r="N206" s="19">
        <v>11067980</v>
      </c>
      <c r="O206" s="19">
        <v>429000</v>
      </c>
      <c r="P206" s="19">
        <v>0</v>
      </c>
      <c r="Q206" s="19">
        <v>0</v>
      </c>
      <c r="R206" s="19">
        <f t="shared" si="6"/>
        <v>11496980</v>
      </c>
    </row>
    <row r="207" spans="1:22" s="6" customFormat="1" ht="51" x14ac:dyDescent="0.25">
      <c r="A207" s="1">
        <v>203</v>
      </c>
      <c r="B207" s="2" t="s">
        <v>311</v>
      </c>
      <c r="C207" s="2" t="s">
        <v>560</v>
      </c>
      <c r="D207" s="2" t="s">
        <v>307</v>
      </c>
      <c r="E207" s="3" t="s">
        <v>308</v>
      </c>
      <c r="F207" s="2" t="s">
        <v>325</v>
      </c>
      <c r="G207" s="4">
        <v>3910311</v>
      </c>
      <c r="H207" s="2" t="s">
        <v>541</v>
      </c>
      <c r="I207" s="47" t="s">
        <v>15</v>
      </c>
      <c r="J207" s="47" t="s">
        <v>54</v>
      </c>
      <c r="K207" s="5" t="s">
        <v>183</v>
      </c>
      <c r="L207" s="2" t="s">
        <v>18</v>
      </c>
      <c r="M207" s="48">
        <v>2.5</v>
      </c>
      <c r="N207" s="19">
        <v>236730</v>
      </c>
      <c r="O207" s="19">
        <v>0</v>
      </c>
      <c r="P207" s="19">
        <v>0</v>
      </c>
      <c r="Q207" s="19">
        <v>0</v>
      </c>
      <c r="R207" s="19">
        <f t="shared" si="6"/>
        <v>236730</v>
      </c>
    </row>
    <row r="208" spans="1:22" ht="63.75" x14ac:dyDescent="0.25">
      <c r="A208" s="1">
        <v>204</v>
      </c>
      <c r="B208" s="2" t="s">
        <v>311</v>
      </c>
      <c r="C208" s="2" t="s">
        <v>560</v>
      </c>
      <c r="D208" s="2" t="s">
        <v>307</v>
      </c>
      <c r="E208" s="3" t="s">
        <v>308</v>
      </c>
      <c r="F208" s="2" t="s">
        <v>107</v>
      </c>
      <c r="G208" s="4">
        <v>5001310</v>
      </c>
      <c r="H208" s="2" t="s">
        <v>540</v>
      </c>
      <c r="I208" s="47" t="s">
        <v>23</v>
      </c>
      <c r="J208" s="47" t="s">
        <v>54</v>
      </c>
      <c r="K208" s="5" t="s">
        <v>145</v>
      </c>
      <c r="L208" s="2" t="s">
        <v>18</v>
      </c>
      <c r="M208" s="48">
        <v>14.5</v>
      </c>
      <c r="N208" s="19">
        <v>9191340</v>
      </c>
      <c r="O208" s="19">
        <v>908100</v>
      </c>
      <c r="P208" s="19">
        <v>0</v>
      </c>
      <c r="Q208" s="19">
        <v>0</v>
      </c>
      <c r="R208" s="19">
        <f t="shared" si="6"/>
        <v>10099440</v>
      </c>
      <c r="V208"/>
    </row>
    <row r="209" spans="1:22" ht="25.5" x14ac:dyDescent="0.25">
      <c r="A209" s="1">
        <v>205</v>
      </c>
      <c r="B209" s="2" t="s">
        <v>311</v>
      </c>
      <c r="C209" s="2" t="s">
        <v>560</v>
      </c>
      <c r="D209" s="2" t="s">
        <v>307</v>
      </c>
      <c r="E209" s="3" t="s">
        <v>308</v>
      </c>
      <c r="F209" s="2" t="s">
        <v>100</v>
      </c>
      <c r="G209" s="4">
        <v>5235636</v>
      </c>
      <c r="H209" s="2" t="s">
        <v>316</v>
      </c>
      <c r="I209" s="47" t="s">
        <v>34</v>
      </c>
      <c r="J209" s="47" t="s">
        <v>54</v>
      </c>
      <c r="K209" s="5" t="s">
        <v>40</v>
      </c>
      <c r="L209" s="2" t="s">
        <v>36</v>
      </c>
      <c r="M209" s="48">
        <v>4</v>
      </c>
      <c r="N209" s="19">
        <v>7109085</v>
      </c>
      <c r="O209" s="19">
        <v>154100</v>
      </c>
      <c r="P209" s="19">
        <v>0</v>
      </c>
      <c r="Q209" s="19">
        <v>0</v>
      </c>
      <c r="R209" s="19">
        <f t="shared" si="6"/>
        <v>7263185</v>
      </c>
      <c r="V209"/>
    </row>
    <row r="210" spans="1:22" ht="25.5" x14ac:dyDescent="0.25">
      <c r="A210" s="1">
        <v>206</v>
      </c>
      <c r="B210" s="2" t="s">
        <v>311</v>
      </c>
      <c r="C210" s="2" t="s">
        <v>560</v>
      </c>
      <c r="D210" s="2" t="s">
        <v>307</v>
      </c>
      <c r="E210" s="3" t="s">
        <v>308</v>
      </c>
      <c r="F210" s="2" t="s">
        <v>107</v>
      </c>
      <c r="G210" s="4">
        <v>6965352</v>
      </c>
      <c r="H210" s="2" t="s">
        <v>317</v>
      </c>
      <c r="I210" s="47" t="s">
        <v>23</v>
      </c>
      <c r="J210" s="47" t="s">
        <v>54</v>
      </c>
      <c r="K210" s="5" t="s">
        <v>70</v>
      </c>
      <c r="L210" s="2" t="s">
        <v>18</v>
      </c>
      <c r="M210" s="48">
        <v>5.74</v>
      </c>
      <c r="N210" s="19">
        <v>3638500</v>
      </c>
      <c r="O210" s="19">
        <v>359300</v>
      </c>
      <c r="P210" s="19">
        <v>0</v>
      </c>
      <c r="Q210" s="19">
        <v>0</v>
      </c>
      <c r="R210" s="19">
        <f t="shared" si="6"/>
        <v>3997800</v>
      </c>
      <c r="V210"/>
    </row>
    <row r="211" spans="1:22" ht="63.75" x14ac:dyDescent="0.25">
      <c r="A211" s="1">
        <v>207</v>
      </c>
      <c r="B211" s="2" t="s">
        <v>311</v>
      </c>
      <c r="C211" s="2" t="s">
        <v>560</v>
      </c>
      <c r="D211" s="2" t="s">
        <v>307</v>
      </c>
      <c r="E211" s="3" t="s">
        <v>308</v>
      </c>
      <c r="F211" s="2" t="s">
        <v>108</v>
      </c>
      <c r="G211" s="4">
        <v>8065540</v>
      </c>
      <c r="H211" s="2" t="s">
        <v>318</v>
      </c>
      <c r="I211" s="47" t="s">
        <v>23</v>
      </c>
      <c r="J211" s="47" t="s">
        <v>54</v>
      </c>
      <c r="K211" s="5" t="s">
        <v>319</v>
      </c>
      <c r="L211" s="2" t="s">
        <v>18</v>
      </c>
      <c r="M211" s="48">
        <v>13</v>
      </c>
      <c r="N211" s="19">
        <v>728930</v>
      </c>
      <c r="O211" s="19">
        <v>0</v>
      </c>
      <c r="P211" s="19">
        <v>0</v>
      </c>
      <c r="Q211" s="19">
        <v>0</v>
      </c>
      <c r="R211" s="19">
        <f t="shared" si="6"/>
        <v>728930</v>
      </c>
      <c r="V211"/>
    </row>
    <row r="212" spans="1:22" ht="25.5" x14ac:dyDescent="0.25">
      <c r="A212" s="1">
        <v>208</v>
      </c>
      <c r="B212" s="2" t="s">
        <v>311</v>
      </c>
      <c r="C212" s="2" t="s">
        <v>560</v>
      </c>
      <c r="D212" s="2" t="s">
        <v>307</v>
      </c>
      <c r="E212" s="3" t="s">
        <v>308</v>
      </c>
      <c r="F212" s="2" t="s">
        <v>108</v>
      </c>
      <c r="G212" s="4">
        <v>9369393</v>
      </c>
      <c r="H212" s="2" t="s">
        <v>315</v>
      </c>
      <c r="I212" s="47" t="s">
        <v>23</v>
      </c>
      <c r="J212" s="47" t="s">
        <v>54</v>
      </c>
      <c r="K212" s="5" t="s">
        <v>70</v>
      </c>
      <c r="L212" s="2" t="s">
        <v>18</v>
      </c>
      <c r="M212" s="48">
        <v>3.89</v>
      </c>
      <c r="N212" s="19">
        <v>3060990</v>
      </c>
      <c r="O212" s="19">
        <v>257600</v>
      </c>
      <c r="P212" s="19">
        <v>0</v>
      </c>
      <c r="Q212" s="19">
        <v>0</v>
      </c>
      <c r="R212" s="19">
        <f t="shared" si="6"/>
        <v>3318590</v>
      </c>
      <c r="V212"/>
    </row>
    <row r="213" spans="1:22" ht="25.5" x14ac:dyDescent="0.25">
      <c r="A213" s="1">
        <v>209</v>
      </c>
      <c r="B213" s="2" t="s">
        <v>320</v>
      </c>
      <c r="C213" s="2" t="s">
        <v>560</v>
      </c>
      <c r="D213" s="2" t="s">
        <v>307</v>
      </c>
      <c r="E213" s="3" t="s">
        <v>308</v>
      </c>
      <c r="F213" s="2" t="s">
        <v>100</v>
      </c>
      <c r="G213" s="4">
        <v>1179545</v>
      </c>
      <c r="H213" s="2" t="s">
        <v>321</v>
      </c>
      <c r="I213" s="47" t="s">
        <v>34</v>
      </c>
      <c r="J213" s="47" t="s">
        <v>54</v>
      </c>
      <c r="K213" s="5" t="s">
        <v>17</v>
      </c>
      <c r="L213" s="2" t="s">
        <v>36</v>
      </c>
      <c r="M213" s="48">
        <v>25</v>
      </c>
      <c r="N213" s="19">
        <v>11529140</v>
      </c>
      <c r="O213" s="19">
        <v>338500</v>
      </c>
      <c r="P213" s="19">
        <v>0</v>
      </c>
      <c r="Q213" s="19">
        <v>0</v>
      </c>
      <c r="R213" s="19">
        <f t="shared" si="6"/>
        <v>11867640</v>
      </c>
      <c r="V213"/>
    </row>
    <row r="214" spans="1:22" ht="25.5" x14ac:dyDescent="0.25">
      <c r="A214" s="1">
        <v>210</v>
      </c>
      <c r="B214" s="2" t="s">
        <v>320</v>
      </c>
      <c r="C214" s="2" t="s">
        <v>560</v>
      </c>
      <c r="D214" s="2" t="s">
        <v>307</v>
      </c>
      <c r="E214" s="1" t="s">
        <v>308</v>
      </c>
      <c r="F214" s="2" t="s">
        <v>87</v>
      </c>
      <c r="G214" s="4">
        <v>2874957</v>
      </c>
      <c r="H214" s="2" t="s">
        <v>539</v>
      </c>
      <c r="I214" s="47" t="s">
        <v>15</v>
      </c>
      <c r="J214" s="47" t="s">
        <v>54</v>
      </c>
      <c r="K214" s="5" t="s">
        <v>17</v>
      </c>
      <c r="L214" s="2" t="s">
        <v>18</v>
      </c>
      <c r="M214" s="48">
        <v>2</v>
      </c>
      <c r="N214" s="19">
        <v>28130</v>
      </c>
      <c r="O214" s="19">
        <v>0</v>
      </c>
      <c r="P214" s="19">
        <v>0</v>
      </c>
      <c r="Q214" s="19">
        <v>0</v>
      </c>
      <c r="R214" s="19">
        <f t="shared" si="6"/>
        <v>28130</v>
      </c>
      <c r="V214"/>
    </row>
    <row r="215" spans="1:22" ht="25.5" x14ac:dyDescent="0.25">
      <c r="A215" s="1">
        <v>211</v>
      </c>
      <c r="B215" s="2" t="s">
        <v>320</v>
      </c>
      <c r="C215" s="2" t="s">
        <v>560</v>
      </c>
      <c r="D215" s="2" t="s">
        <v>307</v>
      </c>
      <c r="E215" s="3" t="s">
        <v>308</v>
      </c>
      <c r="F215" s="2" t="s">
        <v>108</v>
      </c>
      <c r="G215" s="4">
        <v>3376388</v>
      </c>
      <c r="H215" s="2" t="s">
        <v>322</v>
      </c>
      <c r="I215" s="47" t="s">
        <v>23</v>
      </c>
      <c r="J215" s="47" t="s">
        <v>54</v>
      </c>
      <c r="K215" s="5" t="s">
        <v>17</v>
      </c>
      <c r="L215" s="2" t="s">
        <v>18</v>
      </c>
      <c r="M215" s="48">
        <v>11.62</v>
      </c>
      <c r="N215" s="19">
        <v>9143650</v>
      </c>
      <c r="O215" s="19">
        <v>769600</v>
      </c>
      <c r="P215" s="19">
        <v>0</v>
      </c>
      <c r="Q215" s="19">
        <v>0</v>
      </c>
      <c r="R215" s="19">
        <f t="shared" si="6"/>
        <v>9913250</v>
      </c>
      <c r="V215"/>
    </row>
    <row r="216" spans="1:22" ht="25.5" x14ac:dyDescent="0.25">
      <c r="A216" s="1">
        <v>212</v>
      </c>
      <c r="B216" s="2" t="s">
        <v>320</v>
      </c>
      <c r="C216" s="2" t="s">
        <v>560</v>
      </c>
      <c r="D216" s="2" t="s">
        <v>307</v>
      </c>
      <c r="E216" s="3" t="s">
        <v>308</v>
      </c>
      <c r="F216" s="2" t="s">
        <v>107</v>
      </c>
      <c r="G216" s="4">
        <v>5181469</v>
      </c>
      <c r="H216" s="2" t="s">
        <v>323</v>
      </c>
      <c r="I216" s="47" t="s">
        <v>23</v>
      </c>
      <c r="J216" s="47" t="s">
        <v>16</v>
      </c>
      <c r="K216" s="5" t="s">
        <v>17</v>
      </c>
      <c r="L216" s="2" t="s">
        <v>18</v>
      </c>
      <c r="M216" s="48">
        <v>5</v>
      </c>
      <c r="N216" s="19">
        <v>3169420</v>
      </c>
      <c r="O216" s="19">
        <v>313100</v>
      </c>
      <c r="P216" s="19">
        <v>0</v>
      </c>
      <c r="Q216" s="19">
        <v>0</v>
      </c>
      <c r="R216" s="19">
        <f t="shared" si="6"/>
        <v>3482520</v>
      </c>
      <c r="V216"/>
    </row>
    <row r="217" spans="1:22" ht="25.5" x14ac:dyDescent="0.25">
      <c r="A217" s="1">
        <v>213</v>
      </c>
      <c r="B217" s="2" t="s">
        <v>320</v>
      </c>
      <c r="C217" s="2" t="s">
        <v>560</v>
      </c>
      <c r="D217" s="2" t="s">
        <v>307</v>
      </c>
      <c r="E217" s="3" t="s">
        <v>308</v>
      </c>
      <c r="F217" s="2" t="s">
        <v>76</v>
      </c>
      <c r="G217" s="4">
        <v>5269505</v>
      </c>
      <c r="H217" s="2" t="s">
        <v>324</v>
      </c>
      <c r="I217" s="47" t="s">
        <v>34</v>
      </c>
      <c r="J217" s="47" t="s">
        <v>16</v>
      </c>
      <c r="K217" s="5" t="s">
        <v>17</v>
      </c>
      <c r="L217" s="2" t="s">
        <v>36</v>
      </c>
      <c r="M217" s="48">
        <v>46</v>
      </c>
      <c r="N217" s="19">
        <v>9519550</v>
      </c>
      <c r="O217" s="19">
        <v>645800</v>
      </c>
      <c r="P217" s="19">
        <v>0</v>
      </c>
      <c r="Q217" s="19">
        <v>0</v>
      </c>
      <c r="R217" s="19">
        <f t="shared" si="6"/>
        <v>10165350</v>
      </c>
      <c r="V217"/>
    </row>
    <row r="218" spans="1:22" ht="25.5" x14ac:dyDescent="0.25">
      <c r="A218" s="1">
        <v>214</v>
      </c>
      <c r="B218" s="2" t="s">
        <v>320</v>
      </c>
      <c r="C218" s="2" t="s">
        <v>560</v>
      </c>
      <c r="D218" s="2" t="s">
        <v>307</v>
      </c>
      <c r="E218" s="3" t="s">
        <v>308</v>
      </c>
      <c r="F218" s="2" t="s">
        <v>75</v>
      </c>
      <c r="G218" s="4">
        <v>6697699</v>
      </c>
      <c r="H218" s="2" t="s">
        <v>324</v>
      </c>
      <c r="I218" s="47" t="s">
        <v>34</v>
      </c>
      <c r="J218" s="47" t="s">
        <v>16</v>
      </c>
      <c r="K218" s="5" t="s">
        <v>17</v>
      </c>
      <c r="L218" s="2" t="s">
        <v>36</v>
      </c>
      <c r="M218" s="48">
        <v>19</v>
      </c>
      <c r="N218" s="19">
        <v>5216730</v>
      </c>
      <c r="O218" s="19">
        <v>184900</v>
      </c>
      <c r="P218" s="19">
        <v>0</v>
      </c>
      <c r="Q218" s="19">
        <v>0</v>
      </c>
      <c r="R218" s="19">
        <f t="shared" si="6"/>
        <v>5401630</v>
      </c>
      <c r="V218"/>
    </row>
    <row r="219" spans="1:22" ht="25.5" x14ac:dyDescent="0.25">
      <c r="A219" s="1">
        <v>215</v>
      </c>
      <c r="B219" s="2" t="s">
        <v>320</v>
      </c>
      <c r="C219" s="2" t="s">
        <v>560</v>
      </c>
      <c r="D219" s="2" t="s">
        <v>307</v>
      </c>
      <c r="E219" s="3" t="s">
        <v>308</v>
      </c>
      <c r="F219" s="2" t="s">
        <v>325</v>
      </c>
      <c r="G219" s="4">
        <v>6972987</v>
      </c>
      <c r="H219" s="2" t="s">
        <v>539</v>
      </c>
      <c r="I219" s="47" t="s">
        <v>15</v>
      </c>
      <c r="J219" s="47" t="s">
        <v>54</v>
      </c>
      <c r="K219" s="5" t="s">
        <v>17</v>
      </c>
      <c r="L219" s="2" t="s">
        <v>18</v>
      </c>
      <c r="M219" s="48">
        <f>1+1</f>
        <v>2</v>
      </c>
      <c r="N219" s="19">
        <f>653160+94690</f>
        <v>747850</v>
      </c>
      <c r="O219" s="19">
        <v>44400</v>
      </c>
      <c r="P219" s="19">
        <v>0</v>
      </c>
      <c r="Q219" s="19">
        <v>0</v>
      </c>
      <c r="R219" s="19">
        <f t="shared" si="6"/>
        <v>792250</v>
      </c>
      <c r="V219"/>
    </row>
    <row r="220" spans="1:22" ht="25.5" x14ac:dyDescent="0.25">
      <c r="A220" s="1">
        <v>216</v>
      </c>
      <c r="B220" s="2" t="s">
        <v>326</v>
      </c>
      <c r="C220" s="2" t="s">
        <v>566</v>
      </c>
      <c r="D220" s="2" t="s">
        <v>327</v>
      </c>
      <c r="E220" s="3" t="s">
        <v>328</v>
      </c>
      <c r="F220" s="2" t="s">
        <v>31</v>
      </c>
      <c r="G220" s="4">
        <v>8083401</v>
      </c>
      <c r="H220" s="2" t="s">
        <v>329</v>
      </c>
      <c r="I220" s="47" t="s">
        <v>15</v>
      </c>
      <c r="J220" s="47" t="s">
        <v>16</v>
      </c>
      <c r="K220" s="5" t="s">
        <v>96</v>
      </c>
      <c r="L220" s="2" t="s">
        <v>18</v>
      </c>
      <c r="M220" s="48">
        <f>2.1+0.9</f>
        <v>3</v>
      </c>
      <c r="N220" s="19">
        <v>1093650</v>
      </c>
      <c r="O220" s="19">
        <v>124000</v>
      </c>
      <c r="P220" s="19">
        <v>305000</v>
      </c>
      <c r="Q220" s="19">
        <v>0</v>
      </c>
      <c r="R220" s="19">
        <f t="shared" si="6"/>
        <v>1522650</v>
      </c>
      <c r="V220"/>
    </row>
    <row r="221" spans="1:22" s="34" customFormat="1" ht="25.5" x14ac:dyDescent="0.25">
      <c r="A221" s="1">
        <v>217</v>
      </c>
      <c r="B221" s="2" t="s">
        <v>330</v>
      </c>
      <c r="C221" s="2" t="s">
        <v>567</v>
      </c>
      <c r="D221" s="2" t="s">
        <v>331</v>
      </c>
      <c r="E221" s="3" t="s">
        <v>332</v>
      </c>
      <c r="F221" s="2" t="s">
        <v>31</v>
      </c>
      <c r="G221" s="4">
        <v>1250428</v>
      </c>
      <c r="H221" s="2" t="s">
        <v>333</v>
      </c>
      <c r="I221" s="47" t="s">
        <v>15</v>
      </c>
      <c r="J221" s="47" t="s">
        <v>16</v>
      </c>
      <c r="K221" s="5" t="s">
        <v>152</v>
      </c>
      <c r="L221" s="2" t="s">
        <v>18</v>
      </c>
      <c r="M221" s="48">
        <f>2.5+2+1</f>
        <v>5.5</v>
      </c>
      <c r="N221" s="19">
        <v>1282960</v>
      </c>
      <c r="O221" s="19">
        <v>195700</v>
      </c>
      <c r="P221" s="19">
        <v>1210700</v>
      </c>
      <c r="Q221" s="19">
        <v>0</v>
      </c>
      <c r="R221" s="19">
        <f t="shared" si="6"/>
        <v>2689360</v>
      </c>
    </row>
    <row r="222" spans="1:22" ht="51" x14ac:dyDescent="0.25">
      <c r="A222" s="1">
        <v>218</v>
      </c>
      <c r="B222" s="2" t="s">
        <v>330</v>
      </c>
      <c r="C222" s="2" t="s">
        <v>567</v>
      </c>
      <c r="D222" s="2" t="s">
        <v>331</v>
      </c>
      <c r="E222" s="3" t="s">
        <v>332</v>
      </c>
      <c r="F222" s="2" t="s">
        <v>147</v>
      </c>
      <c r="G222" s="4">
        <v>5075575</v>
      </c>
      <c r="H222" s="2" t="s">
        <v>334</v>
      </c>
      <c r="I222" s="47" t="s">
        <v>23</v>
      </c>
      <c r="J222" s="47" t="s">
        <v>24</v>
      </c>
      <c r="K222" s="5" t="s">
        <v>17</v>
      </c>
      <c r="L222" s="2" t="s">
        <v>36</v>
      </c>
      <c r="M222" s="48">
        <v>10</v>
      </c>
      <c r="N222" s="19">
        <v>1552900</v>
      </c>
      <c r="O222" s="19">
        <v>30600</v>
      </c>
      <c r="P222" s="19">
        <v>0</v>
      </c>
      <c r="Q222" s="19">
        <v>0</v>
      </c>
      <c r="R222" s="19">
        <f t="shared" si="6"/>
        <v>1583500</v>
      </c>
      <c r="V222"/>
    </row>
    <row r="223" spans="1:22" ht="51" x14ac:dyDescent="0.25">
      <c r="A223" s="1">
        <v>219</v>
      </c>
      <c r="B223" s="2" t="s">
        <v>330</v>
      </c>
      <c r="C223" s="2" t="s">
        <v>567</v>
      </c>
      <c r="D223" s="2" t="s">
        <v>331</v>
      </c>
      <c r="E223" s="3" t="s">
        <v>332</v>
      </c>
      <c r="F223" s="2" t="s">
        <v>47</v>
      </c>
      <c r="G223" s="4">
        <v>8177650</v>
      </c>
      <c r="H223" s="2" t="s">
        <v>335</v>
      </c>
      <c r="I223" s="47" t="s">
        <v>34</v>
      </c>
      <c r="J223" s="47" t="s">
        <v>24</v>
      </c>
      <c r="K223" s="5" t="s">
        <v>17</v>
      </c>
      <c r="L223" s="2" t="s">
        <v>36</v>
      </c>
      <c r="M223" s="48">
        <v>14</v>
      </c>
      <c r="N223" s="19">
        <v>2154990</v>
      </c>
      <c r="O223" s="19">
        <v>69700</v>
      </c>
      <c r="P223" s="19">
        <v>0</v>
      </c>
      <c r="Q223" s="19">
        <v>0</v>
      </c>
      <c r="R223" s="19">
        <f t="shared" si="6"/>
        <v>2224690</v>
      </c>
      <c r="V223"/>
    </row>
    <row r="224" spans="1:22" ht="51" x14ac:dyDescent="0.25">
      <c r="A224" s="1">
        <v>220</v>
      </c>
      <c r="B224" s="2" t="s">
        <v>330</v>
      </c>
      <c r="C224" s="2" t="s">
        <v>567</v>
      </c>
      <c r="D224" s="2" t="s">
        <v>331</v>
      </c>
      <c r="E224" s="3" t="s">
        <v>332</v>
      </c>
      <c r="F224" s="2" t="s">
        <v>43</v>
      </c>
      <c r="G224" s="4">
        <v>9250334</v>
      </c>
      <c r="H224" s="2" t="s">
        <v>336</v>
      </c>
      <c r="I224" s="47" t="s">
        <v>23</v>
      </c>
      <c r="J224" s="47" t="s">
        <v>24</v>
      </c>
      <c r="K224" s="5" t="s">
        <v>17</v>
      </c>
      <c r="L224" s="2" t="s">
        <v>18</v>
      </c>
      <c r="M224" s="48">
        <v>2.1800000000000002</v>
      </c>
      <c r="N224" s="19">
        <v>1774480</v>
      </c>
      <c r="O224" s="19">
        <v>144300</v>
      </c>
      <c r="P224" s="19">
        <v>0</v>
      </c>
      <c r="Q224" s="19">
        <v>0</v>
      </c>
      <c r="R224" s="19">
        <f t="shared" si="6"/>
        <v>1918780</v>
      </c>
      <c r="V224"/>
    </row>
    <row r="225" spans="1:22" ht="38.25" x14ac:dyDescent="0.25">
      <c r="A225" s="1">
        <v>221</v>
      </c>
      <c r="B225" s="2" t="s">
        <v>337</v>
      </c>
      <c r="C225" s="2" t="s">
        <v>560</v>
      </c>
      <c r="D225" s="2" t="s">
        <v>338</v>
      </c>
      <c r="E225" s="3" t="s">
        <v>339</v>
      </c>
      <c r="F225" s="2" t="s">
        <v>68</v>
      </c>
      <c r="G225" s="4">
        <v>3845844</v>
      </c>
      <c r="H225" s="2" t="s">
        <v>340</v>
      </c>
      <c r="I225" s="47" t="s">
        <v>45</v>
      </c>
      <c r="J225" s="47" t="s">
        <v>63</v>
      </c>
      <c r="K225" s="5" t="s">
        <v>248</v>
      </c>
      <c r="L225" s="2" t="s">
        <v>18</v>
      </c>
      <c r="M225" s="48">
        <v>1.5</v>
      </c>
      <c r="N225" s="19">
        <v>1160150</v>
      </c>
      <c r="O225" s="19">
        <v>136200</v>
      </c>
      <c r="P225" s="19">
        <v>0</v>
      </c>
      <c r="Q225" s="19">
        <v>0</v>
      </c>
      <c r="R225" s="19">
        <f t="shared" si="6"/>
        <v>1296350</v>
      </c>
      <c r="V225"/>
    </row>
    <row r="226" spans="1:22" ht="38.25" x14ac:dyDescent="0.25">
      <c r="A226" s="1">
        <v>222</v>
      </c>
      <c r="B226" s="2" t="s">
        <v>337</v>
      </c>
      <c r="C226" s="2" t="s">
        <v>560</v>
      </c>
      <c r="D226" s="2" t="s">
        <v>338</v>
      </c>
      <c r="E226" s="3" t="s">
        <v>339</v>
      </c>
      <c r="F226" s="2" t="s">
        <v>61</v>
      </c>
      <c r="G226" s="4">
        <v>8610542</v>
      </c>
      <c r="H226" s="2" t="s">
        <v>341</v>
      </c>
      <c r="I226" s="47" t="s">
        <v>58</v>
      </c>
      <c r="J226" s="47" t="s">
        <v>63</v>
      </c>
      <c r="K226" s="5" t="s">
        <v>248</v>
      </c>
      <c r="L226" s="2" t="s">
        <v>18</v>
      </c>
      <c r="M226" s="48">
        <v>2.5</v>
      </c>
      <c r="N226" s="19">
        <v>1925610</v>
      </c>
      <c r="O226" s="19">
        <v>182500</v>
      </c>
      <c r="P226" s="19">
        <v>0</v>
      </c>
      <c r="Q226" s="19">
        <v>0</v>
      </c>
      <c r="R226" s="19">
        <f t="shared" ref="R226:R257" si="7">SUM(N226:Q226)</f>
        <v>2108110</v>
      </c>
      <c r="V226"/>
    </row>
    <row r="227" spans="1:22" ht="25.5" x14ac:dyDescent="0.25">
      <c r="A227" s="1">
        <v>223</v>
      </c>
      <c r="B227" s="2" t="s">
        <v>342</v>
      </c>
      <c r="C227" s="2" t="s">
        <v>561</v>
      </c>
      <c r="D227" s="2" t="s">
        <v>343</v>
      </c>
      <c r="E227" s="1" t="s">
        <v>344</v>
      </c>
      <c r="F227" s="2" t="s">
        <v>33</v>
      </c>
      <c r="G227" s="4">
        <v>9313981</v>
      </c>
      <c r="H227" s="2" t="s">
        <v>345</v>
      </c>
      <c r="I227" s="47" t="s">
        <v>127</v>
      </c>
      <c r="J227" s="47" t="s">
        <v>16</v>
      </c>
      <c r="K227" s="5" t="s">
        <v>346</v>
      </c>
      <c r="L227" s="2" t="s">
        <v>18</v>
      </c>
      <c r="M227" s="48">
        <f>3.5+2.5</f>
        <v>6</v>
      </c>
      <c r="N227" s="19">
        <v>2256070</v>
      </c>
      <c r="O227" s="19">
        <v>204500</v>
      </c>
      <c r="P227" s="19">
        <v>1632000</v>
      </c>
      <c r="Q227" s="19">
        <v>0</v>
      </c>
      <c r="R227" s="19">
        <f t="shared" si="7"/>
        <v>4092570</v>
      </c>
      <c r="V227"/>
    </row>
    <row r="228" spans="1:22" ht="25.5" x14ac:dyDescent="0.25">
      <c r="A228" s="1">
        <v>224</v>
      </c>
      <c r="B228" s="2" t="s">
        <v>347</v>
      </c>
      <c r="C228" s="2" t="s">
        <v>565</v>
      </c>
      <c r="D228" s="2" t="s">
        <v>348</v>
      </c>
      <c r="E228" s="3" t="s">
        <v>349</v>
      </c>
      <c r="F228" s="2" t="s">
        <v>31</v>
      </c>
      <c r="G228" s="4">
        <v>9913187</v>
      </c>
      <c r="H228" s="2" t="s">
        <v>538</v>
      </c>
      <c r="I228" s="47" t="s">
        <v>58</v>
      </c>
      <c r="J228" s="47" t="s">
        <v>16</v>
      </c>
      <c r="K228" s="5" t="s">
        <v>183</v>
      </c>
      <c r="L228" s="2" t="s">
        <v>18</v>
      </c>
      <c r="M228" s="48">
        <f>7.18+1.99+0.33</f>
        <v>9.5</v>
      </c>
      <c r="N228" s="19">
        <v>3630000</v>
      </c>
      <c r="O228" s="19">
        <v>93400</v>
      </c>
      <c r="P228" s="19">
        <v>597900</v>
      </c>
      <c r="Q228" s="19">
        <v>0</v>
      </c>
      <c r="R228" s="19">
        <f t="shared" si="7"/>
        <v>4321300</v>
      </c>
      <c r="V228"/>
    </row>
    <row r="229" spans="1:22" ht="25.5" x14ac:dyDescent="0.25">
      <c r="A229" s="1">
        <v>225</v>
      </c>
      <c r="B229" s="2" t="s">
        <v>350</v>
      </c>
      <c r="C229" s="2" t="s">
        <v>562</v>
      </c>
      <c r="D229" s="2" t="s">
        <v>351</v>
      </c>
      <c r="E229" s="1">
        <v>26928060</v>
      </c>
      <c r="F229" s="2" t="s">
        <v>47</v>
      </c>
      <c r="G229" s="4">
        <v>3073634</v>
      </c>
      <c r="H229" s="2" t="s">
        <v>350</v>
      </c>
      <c r="I229" s="47" t="s">
        <v>34</v>
      </c>
      <c r="J229" s="47" t="s">
        <v>63</v>
      </c>
      <c r="K229" s="5" t="s">
        <v>96</v>
      </c>
      <c r="L229" s="2" t="s">
        <v>36</v>
      </c>
      <c r="M229" s="48">
        <v>25</v>
      </c>
      <c r="N229" s="19">
        <v>3258410</v>
      </c>
      <c r="O229" s="19">
        <v>130000</v>
      </c>
      <c r="P229" s="19">
        <v>0</v>
      </c>
      <c r="Q229" s="19">
        <v>0</v>
      </c>
      <c r="R229" s="19">
        <f t="shared" si="7"/>
        <v>3388410</v>
      </c>
      <c r="V229"/>
    </row>
    <row r="230" spans="1:22" ht="25.5" x14ac:dyDescent="0.25">
      <c r="A230" s="1">
        <v>226</v>
      </c>
      <c r="B230" s="2" t="s">
        <v>352</v>
      </c>
      <c r="C230" s="2" t="s">
        <v>567</v>
      </c>
      <c r="D230" s="2" t="s">
        <v>353</v>
      </c>
      <c r="E230" s="3" t="s">
        <v>354</v>
      </c>
      <c r="F230" s="2" t="s">
        <v>68</v>
      </c>
      <c r="G230" s="4">
        <v>9152098</v>
      </c>
      <c r="H230" s="2" t="s">
        <v>355</v>
      </c>
      <c r="I230" s="47" t="s">
        <v>23</v>
      </c>
      <c r="J230" s="47" t="s">
        <v>24</v>
      </c>
      <c r="K230" s="5" t="s">
        <v>121</v>
      </c>
      <c r="L230" s="2" t="s">
        <v>18</v>
      </c>
      <c r="M230" s="48">
        <v>1.5</v>
      </c>
      <c r="N230" s="19">
        <v>1160150</v>
      </c>
      <c r="O230" s="19">
        <v>98100</v>
      </c>
      <c r="P230" s="19">
        <v>0</v>
      </c>
      <c r="Q230" s="19">
        <v>0</v>
      </c>
      <c r="R230" s="19">
        <f t="shared" si="7"/>
        <v>1258250</v>
      </c>
      <c r="V230"/>
    </row>
    <row r="231" spans="1:22" ht="25.5" x14ac:dyDescent="0.25">
      <c r="A231" s="1">
        <v>227</v>
      </c>
      <c r="B231" s="2" t="s">
        <v>356</v>
      </c>
      <c r="C231" s="2" t="s">
        <v>567</v>
      </c>
      <c r="D231" s="2" t="s">
        <v>357</v>
      </c>
      <c r="E231" s="1">
        <v>70632596</v>
      </c>
      <c r="F231" s="2" t="s">
        <v>13</v>
      </c>
      <c r="G231" s="4">
        <v>4947608</v>
      </c>
      <c r="H231" s="2" t="s">
        <v>356</v>
      </c>
      <c r="I231" s="47" t="s">
        <v>15</v>
      </c>
      <c r="J231" s="47" t="s">
        <v>16</v>
      </c>
      <c r="K231" s="5" t="s">
        <v>40</v>
      </c>
      <c r="L231" s="2" t="s">
        <v>18</v>
      </c>
      <c r="M231" s="48">
        <f>5.74+1</f>
        <v>6.74</v>
      </c>
      <c r="N231" s="19">
        <v>3392410</v>
      </c>
      <c r="O231" s="19">
        <v>254800</v>
      </c>
      <c r="P231" s="19">
        <v>410000</v>
      </c>
      <c r="Q231" s="19">
        <v>0</v>
      </c>
      <c r="R231" s="19">
        <f t="shared" si="7"/>
        <v>4057210</v>
      </c>
      <c r="V231"/>
    </row>
    <row r="232" spans="1:22" ht="25.5" x14ac:dyDescent="0.25">
      <c r="A232" s="1">
        <v>228</v>
      </c>
      <c r="B232" s="2" t="s">
        <v>476</v>
      </c>
      <c r="C232" s="2" t="s">
        <v>563</v>
      </c>
      <c r="D232" s="2" t="s">
        <v>477</v>
      </c>
      <c r="E232" s="1" t="s">
        <v>478</v>
      </c>
      <c r="F232" s="2" t="s">
        <v>61</v>
      </c>
      <c r="G232" s="4">
        <v>2919461</v>
      </c>
      <c r="H232" s="2" t="s">
        <v>160</v>
      </c>
      <c r="I232" s="47" t="s">
        <v>58</v>
      </c>
      <c r="J232" s="47" t="s">
        <v>63</v>
      </c>
      <c r="K232" s="5" t="s">
        <v>40</v>
      </c>
      <c r="L232" s="2" t="s">
        <v>18</v>
      </c>
      <c r="M232" s="48">
        <v>3.8</v>
      </c>
      <c r="N232" s="19">
        <v>2926920</v>
      </c>
      <c r="O232" s="19">
        <v>277600</v>
      </c>
      <c r="P232" s="19">
        <v>0</v>
      </c>
      <c r="Q232" s="19">
        <v>0</v>
      </c>
      <c r="R232" s="19">
        <f t="shared" si="7"/>
        <v>3204520</v>
      </c>
      <c r="V232"/>
    </row>
    <row r="233" spans="1:22" ht="25.5" x14ac:dyDescent="0.25">
      <c r="A233" s="1">
        <v>229</v>
      </c>
      <c r="B233" s="2" t="s">
        <v>476</v>
      </c>
      <c r="C233" s="2" t="s">
        <v>563</v>
      </c>
      <c r="D233" s="2" t="s">
        <v>477</v>
      </c>
      <c r="E233" s="1" t="s">
        <v>478</v>
      </c>
      <c r="F233" s="2" t="s">
        <v>479</v>
      </c>
      <c r="G233" s="4">
        <v>7247424</v>
      </c>
      <c r="H233" s="2" t="s">
        <v>480</v>
      </c>
      <c r="I233" s="47" t="s">
        <v>45</v>
      </c>
      <c r="J233" s="47" t="s">
        <v>63</v>
      </c>
      <c r="K233" s="5" t="s">
        <v>40</v>
      </c>
      <c r="L233" s="2" t="s">
        <v>18</v>
      </c>
      <c r="M233" s="48">
        <v>3.7</v>
      </c>
      <c r="N233" s="19">
        <v>3368390</v>
      </c>
      <c r="O233" s="19">
        <v>225700</v>
      </c>
      <c r="P233" s="19">
        <v>0</v>
      </c>
      <c r="Q233" s="19">
        <v>0</v>
      </c>
      <c r="R233" s="19">
        <f t="shared" si="7"/>
        <v>3594090</v>
      </c>
      <c r="V233"/>
    </row>
    <row r="234" spans="1:22" ht="25.5" x14ac:dyDescent="0.25">
      <c r="A234" s="1">
        <v>230</v>
      </c>
      <c r="B234" s="2" t="s">
        <v>476</v>
      </c>
      <c r="C234" s="2" t="s">
        <v>563</v>
      </c>
      <c r="D234" s="2" t="s">
        <v>477</v>
      </c>
      <c r="E234" s="1" t="s">
        <v>478</v>
      </c>
      <c r="F234" s="2" t="s">
        <v>68</v>
      </c>
      <c r="G234" s="4">
        <v>8832852</v>
      </c>
      <c r="H234" s="2" t="s">
        <v>481</v>
      </c>
      <c r="I234" s="47" t="s">
        <v>45</v>
      </c>
      <c r="J234" s="47" t="s">
        <v>63</v>
      </c>
      <c r="K234" s="5" t="s">
        <v>40</v>
      </c>
      <c r="L234" s="2" t="s">
        <v>18</v>
      </c>
      <c r="M234" s="48">
        <v>10.68</v>
      </c>
      <c r="N234" s="19">
        <v>8244820</v>
      </c>
      <c r="O234" s="19">
        <v>970800</v>
      </c>
      <c r="P234" s="19">
        <v>0</v>
      </c>
      <c r="Q234" s="19">
        <v>0</v>
      </c>
      <c r="R234" s="19">
        <f t="shared" si="7"/>
        <v>9215620</v>
      </c>
      <c r="V234"/>
    </row>
    <row r="235" spans="1:22" s="8" customFormat="1" ht="25.5" x14ac:dyDescent="0.25">
      <c r="A235" s="1">
        <v>231</v>
      </c>
      <c r="B235" s="2" t="s">
        <v>476</v>
      </c>
      <c r="C235" s="2" t="s">
        <v>563</v>
      </c>
      <c r="D235" s="2" t="s">
        <v>477</v>
      </c>
      <c r="E235" s="1" t="s">
        <v>478</v>
      </c>
      <c r="F235" s="2" t="s">
        <v>482</v>
      </c>
      <c r="G235" s="4">
        <v>9160187</v>
      </c>
      <c r="H235" s="2" t="s">
        <v>483</v>
      </c>
      <c r="I235" s="47" t="s">
        <v>58</v>
      </c>
      <c r="J235" s="47" t="s">
        <v>24</v>
      </c>
      <c r="K235" s="5" t="s">
        <v>40</v>
      </c>
      <c r="L235" s="2" t="s">
        <v>18</v>
      </c>
      <c r="M235" s="48">
        <v>4.7</v>
      </c>
      <c r="N235" s="19">
        <v>4278770</v>
      </c>
      <c r="O235" s="19">
        <v>286800</v>
      </c>
      <c r="P235" s="19">
        <v>0</v>
      </c>
      <c r="Q235" s="19">
        <v>0</v>
      </c>
      <c r="R235" s="19">
        <f t="shared" si="7"/>
        <v>4565570</v>
      </c>
    </row>
    <row r="236" spans="1:22" ht="38.25" x14ac:dyDescent="0.25">
      <c r="A236" s="1">
        <v>232</v>
      </c>
      <c r="B236" s="2" t="s">
        <v>358</v>
      </c>
      <c r="C236" s="2" t="s">
        <v>562</v>
      </c>
      <c r="D236" s="2" t="s">
        <v>359</v>
      </c>
      <c r="E236" s="1">
        <v>29314747</v>
      </c>
      <c r="F236" s="2" t="s">
        <v>68</v>
      </c>
      <c r="G236" s="4">
        <v>2221903</v>
      </c>
      <c r="H236" s="2" t="s">
        <v>358</v>
      </c>
      <c r="I236" s="47" t="s">
        <v>45</v>
      </c>
      <c r="J236" s="47" t="s">
        <v>54</v>
      </c>
      <c r="K236" s="5" t="s">
        <v>360</v>
      </c>
      <c r="L236" s="2" t="s">
        <v>18</v>
      </c>
      <c r="M236" s="48">
        <v>2.8</v>
      </c>
      <c r="N236" s="19">
        <v>1755000</v>
      </c>
      <c r="O236" s="19">
        <v>135000</v>
      </c>
      <c r="P236" s="19">
        <v>0</v>
      </c>
      <c r="Q236" s="19">
        <v>0</v>
      </c>
      <c r="R236" s="19">
        <f t="shared" si="7"/>
        <v>1890000</v>
      </c>
      <c r="V236"/>
    </row>
    <row r="237" spans="1:22" ht="38.25" x14ac:dyDescent="0.25">
      <c r="A237" s="1">
        <v>233</v>
      </c>
      <c r="B237" s="2" t="s">
        <v>358</v>
      </c>
      <c r="C237" s="2" t="s">
        <v>562</v>
      </c>
      <c r="D237" s="2" t="s">
        <v>359</v>
      </c>
      <c r="E237" s="1">
        <v>29314747</v>
      </c>
      <c r="F237" s="2" t="s">
        <v>56</v>
      </c>
      <c r="G237" s="4">
        <v>3367301</v>
      </c>
      <c r="H237" s="2" t="s">
        <v>358</v>
      </c>
      <c r="I237" s="47" t="s">
        <v>45</v>
      </c>
      <c r="J237" s="47" t="s">
        <v>54</v>
      </c>
      <c r="K237" s="5" t="s">
        <v>360</v>
      </c>
      <c r="L237" s="2" t="s">
        <v>18</v>
      </c>
      <c r="M237" s="48">
        <v>2</v>
      </c>
      <c r="N237" s="19">
        <v>1157520</v>
      </c>
      <c r="O237" s="19">
        <v>108000</v>
      </c>
      <c r="P237" s="19">
        <v>0</v>
      </c>
      <c r="Q237" s="19">
        <v>0</v>
      </c>
      <c r="R237" s="19">
        <f t="shared" si="7"/>
        <v>1265520</v>
      </c>
      <c r="V237"/>
    </row>
    <row r="238" spans="1:22" ht="38.25" x14ac:dyDescent="0.25">
      <c r="A238" s="1">
        <v>234</v>
      </c>
      <c r="B238" s="2" t="s">
        <v>358</v>
      </c>
      <c r="C238" s="2" t="s">
        <v>562</v>
      </c>
      <c r="D238" s="2" t="s">
        <v>359</v>
      </c>
      <c r="E238" s="1">
        <v>29314747</v>
      </c>
      <c r="F238" s="2" t="s">
        <v>83</v>
      </c>
      <c r="G238" s="4">
        <v>6221407</v>
      </c>
      <c r="H238" s="2" t="s">
        <v>358</v>
      </c>
      <c r="I238" s="47" t="s">
        <v>58</v>
      </c>
      <c r="J238" s="47" t="s">
        <v>54</v>
      </c>
      <c r="K238" s="5" t="s">
        <v>361</v>
      </c>
      <c r="L238" s="2" t="s">
        <v>18</v>
      </c>
      <c r="M238" s="48">
        <v>1.71</v>
      </c>
      <c r="N238" s="19">
        <v>902410</v>
      </c>
      <c r="O238" s="19">
        <v>92000</v>
      </c>
      <c r="P238" s="19">
        <v>0</v>
      </c>
      <c r="Q238" s="19">
        <v>0</v>
      </c>
      <c r="R238" s="19">
        <f t="shared" si="7"/>
        <v>994410</v>
      </c>
      <c r="V238"/>
    </row>
    <row r="239" spans="1:22" ht="25.5" x14ac:dyDescent="0.25">
      <c r="A239" s="1">
        <v>235</v>
      </c>
      <c r="B239" s="2" t="s">
        <v>362</v>
      </c>
      <c r="C239" s="2" t="s">
        <v>560</v>
      </c>
      <c r="D239" s="2" t="s">
        <v>363</v>
      </c>
      <c r="E239" s="1">
        <v>70885605</v>
      </c>
      <c r="F239" s="2" t="s">
        <v>112</v>
      </c>
      <c r="G239" s="4">
        <v>4474775</v>
      </c>
      <c r="H239" s="2" t="s">
        <v>362</v>
      </c>
      <c r="I239" s="47" t="s">
        <v>23</v>
      </c>
      <c r="J239" s="47" t="s">
        <v>63</v>
      </c>
      <c r="K239" s="5" t="s">
        <v>171</v>
      </c>
      <c r="L239" s="2" t="s">
        <v>18</v>
      </c>
      <c r="M239" s="48">
        <v>2.5</v>
      </c>
      <c r="N239" s="19">
        <v>1844170</v>
      </c>
      <c r="O239" s="19">
        <v>0</v>
      </c>
      <c r="P239" s="19">
        <v>0</v>
      </c>
      <c r="Q239" s="19">
        <v>0</v>
      </c>
      <c r="R239" s="19">
        <f t="shared" si="7"/>
        <v>1844170</v>
      </c>
      <c r="V239"/>
    </row>
    <row r="240" spans="1:22" ht="38.25" x14ac:dyDescent="0.25">
      <c r="A240" s="1">
        <v>236</v>
      </c>
      <c r="B240" s="2" t="s">
        <v>364</v>
      </c>
      <c r="C240" s="2" t="s">
        <v>560</v>
      </c>
      <c r="D240" s="2" t="s">
        <v>365</v>
      </c>
      <c r="E240" s="3" t="s">
        <v>366</v>
      </c>
      <c r="F240" s="2" t="s">
        <v>61</v>
      </c>
      <c r="G240" s="4">
        <v>4312466</v>
      </c>
      <c r="H240" s="2" t="s">
        <v>364</v>
      </c>
      <c r="I240" s="47" t="s">
        <v>58</v>
      </c>
      <c r="J240" s="47" t="s">
        <v>63</v>
      </c>
      <c r="K240" s="5" t="s">
        <v>94</v>
      </c>
      <c r="L240" s="2" t="s">
        <v>18</v>
      </c>
      <c r="M240" s="48">
        <v>7.5</v>
      </c>
      <c r="N240" s="19">
        <v>5776830</v>
      </c>
      <c r="O240" s="19">
        <v>547900</v>
      </c>
      <c r="P240" s="19">
        <v>0</v>
      </c>
      <c r="Q240" s="19">
        <v>0</v>
      </c>
      <c r="R240" s="19">
        <f t="shared" si="7"/>
        <v>6324730</v>
      </c>
      <c r="V240"/>
    </row>
    <row r="241" spans="1:22" ht="25.5" x14ac:dyDescent="0.25">
      <c r="A241" s="1">
        <v>237</v>
      </c>
      <c r="B241" s="2" t="s">
        <v>367</v>
      </c>
      <c r="C241" s="2" t="s">
        <v>567</v>
      </c>
      <c r="D241" s="2" t="s">
        <v>368</v>
      </c>
      <c r="E241" s="1">
        <v>65792068</v>
      </c>
      <c r="F241" s="2" t="s">
        <v>112</v>
      </c>
      <c r="G241" s="4">
        <v>5795884</v>
      </c>
      <c r="H241" s="2" t="s">
        <v>369</v>
      </c>
      <c r="I241" s="47" t="s">
        <v>23</v>
      </c>
      <c r="J241" s="47" t="s">
        <v>63</v>
      </c>
      <c r="K241" s="5" t="s">
        <v>17</v>
      </c>
      <c r="L241" s="2" t="s">
        <v>18</v>
      </c>
      <c r="M241" s="48">
        <v>1.75</v>
      </c>
      <c r="N241" s="19">
        <v>1347800</v>
      </c>
      <c r="O241" s="19">
        <v>155200</v>
      </c>
      <c r="P241" s="19">
        <v>0</v>
      </c>
      <c r="Q241" s="19">
        <v>0</v>
      </c>
      <c r="R241" s="19">
        <f t="shared" si="7"/>
        <v>1503000</v>
      </c>
      <c r="V241"/>
    </row>
    <row r="242" spans="1:22" ht="25.5" x14ac:dyDescent="0.25">
      <c r="A242" s="1">
        <v>238</v>
      </c>
      <c r="B242" s="2" t="s">
        <v>370</v>
      </c>
      <c r="C242" s="2" t="s">
        <v>565</v>
      </c>
      <c r="D242" s="2" t="s">
        <v>371</v>
      </c>
      <c r="E242" s="1">
        <v>70819173</v>
      </c>
      <c r="F242" s="2" t="s">
        <v>31</v>
      </c>
      <c r="G242" s="4">
        <v>9405491</v>
      </c>
      <c r="H242" s="2" t="s">
        <v>370</v>
      </c>
      <c r="I242" s="47" t="s">
        <v>15</v>
      </c>
      <c r="J242" s="47" t="s">
        <v>16</v>
      </c>
      <c r="K242" s="5" t="s">
        <v>96</v>
      </c>
      <c r="L242" s="2" t="s">
        <v>18</v>
      </c>
      <c r="M242" s="48">
        <f>5+3</f>
        <v>8</v>
      </c>
      <c r="N242" s="19">
        <v>2581430</v>
      </c>
      <c r="O242" s="19">
        <v>357200</v>
      </c>
      <c r="P242" s="19">
        <v>677600</v>
      </c>
      <c r="Q242" s="19">
        <v>0</v>
      </c>
      <c r="R242" s="19">
        <f t="shared" si="7"/>
        <v>3616230</v>
      </c>
      <c r="V242"/>
    </row>
    <row r="243" spans="1:22" ht="25.5" x14ac:dyDescent="0.25">
      <c r="A243" s="1">
        <v>239</v>
      </c>
      <c r="B243" s="2" t="s">
        <v>372</v>
      </c>
      <c r="C243" s="2" t="s">
        <v>565</v>
      </c>
      <c r="D243" s="2" t="s">
        <v>373</v>
      </c>
      <c r="E243" s="1">
        <v>62180444</v>
      </c>
      <c r="F243" s="2" t="s">
        <v>107</v>
      </c>
      <c r="G243" s="4">
        <v>1373730</v>
      </c>
      <c r="H243" s="2" t="s">
        <v>374</v>
      </c>
      <c r="I243" s="47" t="s">
        <v>23</v>
      </c>
      <c r="J243" s="47" t="s">
        <v>16</v>
      </c>
      <c r="K243" s="5" t="s">
        <v>183</v>
      </c>
      <c r="L243" s="2" t="s">
        <v>18</v>
      </c>
      <c r="M243" s="48">
        <v>1.55</v>
      </c>
      <c r="N243" s="19">
        <v>982520</v>
      </c>
      <c r="O243" s="19">
        <v>94000</v>
      </c>
      <c r="P243" s="19">
        <v>0</v>
      </c>
      <c r="Q243" s="19">
        <v>0</v>
      </c>
      <c r="R243" s="19">
        <f t="shared" si="7"/>
        <v>1076520</v>
      </c>
      <c r="V243"/>
    </row>
    <row r="244" spans="1:22" ht="25.5" x14ac:dyDescent="0.25">
      <c r="A244" s="1">
        <v>240</v>
      </c>
      <c r="B244" s="2" t="s">
        <v>372</v>
      </c>
      <c r="C244" s="2" t="s">
        <v>565</v>
      </c>
      <c r="D244" s="2" t="s">
        <v>373</v>
      </c>
      <c r="E244" s="1">
        <v>62180444</v>
      </c>
      <c r="F244" s="2" t="s">
        <v>76</v>
      </c>
      <c r="G244" s="4">
        <v>1869567</v>
      </c>
      <c r="H244" s="2" t="s">
        <v>375</v>
      </c>
      <c r="I244" s="47" t="s">
        <v>34</v>
      </c>
      <c r="J244" s="47" t="s">
        <v>16</v>
      </c>
      <c r="K244" s="5" t="s">
        <v>183</v>
      </c>
      <c r="L244" s="2" t="s">
        <v>36</v>
      </c>
      <c r="M244" s="48">
        <v>42</v>
      </c>
      <c r="N244" s="19">
        <v>8691760</v>
      </c>
      <c r="O244" s="19">
        <v>582000</v>
      </c>
      <c r="P244" s="19">
        <v>0</v>
      </c>
      <c r="Q244" s="19">
        <v>0</v>
      </c>
      <c r="R244" s="19">
        <f t="shared" si="7"/>
        <v>9273760</v>
      </c>
      <c r="V244"/>
    </row>
    <row r="245" spans="1:22" ht="25.5" x14ac:dyDescent="0.25">
      <c r="A245" s="1">
        <v>241</v>
      </c>
      <c r="B245" s="2" t="s">
        <v>372</v>
      </c>
      <c r="C245" s="2" t="s">
        <v>565</v>
      </c>
      <c r="D245" s="2" t="s">
        <v>373</v>
      </c>
      <c r="E245" s="1">
        <v>62180444</v>
      </c>
      <c r="F245" s="2" t="s">
        <v>31</v>
      </c>
      <c r="G245" s="4">
        <v>2119454</v>
      </c>
      <c r="H245" s="2" t="s">
        <v>376</v>
      </c>
      <c r="I245" s="47" t="s">
        <v>58</v>
      </c>
      <c r="J245" s="47" t="s">
        <v>16</v>
      </c>
      <c r="K245" s="5" t="s">
        <v>377</v>
      </c>
      <c r="L245" s="2" t="s">
        <v>18</v>
      </c>
      <c r="M245" s="48">
        <f>6.1+4</f>
        <v>10.1</v>
      </c>
      <c r="N245" s="19">
        <v>3130430</v>
      </c>
      <c r="O245" s="19">
        <v>477800</v>
      </c>
      <c r="P245" s="19">
        <v>2399600</v>
      </c>
      <c r="Q245" s="19">
        <v>0</v>
      </c>
      <c r="R245" s="19">
        <f t="shared" si="7"/>
        <v>6007830</v>
      </c>
      <c r="V245"/>
    </row>
    <row r="246" spans="1:22" ht="25.5" x14ac:dyDescent="0.25">
      <c r="A246" s="1">
        <v>242</v>
      </c>
      <c r="B246" s="2" t="s">
        <v>372</v>
      </c>
      <c r="C246" s="2" t="s">
        <v>565</v>
      </c>
      <c r="D246" s="2" t="s">
        <v>373</v>
      </c>
      <c r="E246" s="1">
        <v>62180444</v>
      </c>
      <c r="F246" s="2" t="s">
        <v>76</v>
      </c>
      <c r="G246" s="4">
        <v>3511015</v>
      </c>
      <c r="H246" s="2" t="s">
        <v>375</v>
      </c>
      <c r="I246" s="47" t="s">
        <v>34</v>
      </c>
      <c r="J246" s="47" t="s">
        <v>16</v>
      </c>
      <c r="K246" s="5" t="s">
        <v>183</v>
      </c>
      <c r="L246" s="2" t="s">
        <v>36</v>
      </c>
      <c r="M246" s="48">
        <v>70</v>
      </c>
      <c r="N246" s="19">
        <v>14486270</v>
      </c>
      <c r="O246" s="19">
        <v>969000</v>
      </c>
      <c r="P246" s="19">
        <v>0</v>
      </c>
      <c r="Q246" s="19">
        <v>0</v>
      </c>
      <c r="R246" s="19">
        <f t="shared" si="7"/>
        <v>15455270</v>
      </c>
      <c r="V246"/>
    </row>
    <row r="247" spans="1:22" ht="25.5" x14ac:dyDescent="0.25">
      <c r="A247" s="1">
        <v>243</v>
      </c>
      <c r="B247" s="2" t="s">
        <v>372</v>
      </c>
      <c r="C247" s="2" t="s">
        <v>565</v>
      </c>
      <c r="D247" s="2" t="s">
        <v>373</v>
      </c>
      <c r="E247" s="1">
        <v>62180444</v>
      </c>
      <c r="F247" s="2" t="s">
        <v>33</v>
      </c>
      <c r="G247" s="4">
        <v>3940307</v>
      </c>
      <c r="H247" s="2" t="s">
        <v>378</v>
      </c>
      <c r="I247" s="47" t="s">
        <v>34</v>
      </c>
      <c r="J247" s="47" t="s">
        <v>16</v>
      </c>
      <c r="K247" s="5" t="s">
        <v>183</v>
      </c>
      <c r="L247" s="2" t="s">
        <v>36</v>
      </c>
      <c r="M247" s="48">
        <v>4</v>
      </c>
      <c r="N247" s="19">
        <v>1888870</v>
      </c>
      <c r="O247" s="19">
        <v>51000</v>
      </c>
      <c r="P247" s="19">
        <v>0</v>
      </c>
      <c r="Q247" s="19">
        <v>0</v>
      </c>
      <c r="R247" s="19">
        <f t="shared" si="7"/>
        <v>1939870</v>
      </c>
      <c r="V247"/>
    </row>
    <row r="248" spans="1:22" ht="38.25" x14ac:dyDescent="0.25">
      <c r="A248" s="1">
        <v>244</v>
      </c>
      <c r="B248" s="2" t="s">
        <v>372</v>
      </c>
      <c r="C248" s="2" t="s">
        <v>565</v>
      </c>
      <c r="D248" s="2" t="s">
        <v>373</v>
      </c>
      <c r="E248" s="1">
        <v>62180444</v>
      </c>
      <c r="F248" s="2" t="s">
        <v>75</v>
      </c>
      <c r="G248" s="4">
        <v>6696436</v>
      </c>
      <c r="H248" s="2" t="s">
        <v>379</v>
      </c>
      <c r="I248" s="47" t="s">
        <v>34</v>
      </c>
      <c r="J248" s="47" t="s">
        <v>16</v>
      </c>
      <c r="K248" s="5" t="s">
        <v>183</v>
      </c>
      <c r="L248" s="2" t="s">
        <v>36</v>
      </c>
      <c r="M248" s="48">
        <v>36</v>
      </c>
      <c r="N248" s="19">
        <v>9884330</v>
      </c>
      <c r="O248" s="19">
        <v>346000</v>
      </c>
      <c r="P248" s="19">
        <v>0</v>
      </c>
      <c r="Q248" s="19">
        <v>0</v>
      </c>
      <c r="R248" s="19">
        <f t="shared" si="7"/>
        <v>10230330</v>
      </c>
      <c r="V248"/>
    </row>
    <row r="249" spans="1:22" ht="25.5" x14ac:dyDescent="0.25">
      <c r="A249" s="1">
        <v>245</v>
      </c>
      <c r="B249" s="2" t="s">
        <v>372</v>
      </c>
      <c r="C249" s="2" t="s">
        <v>565</v>
      </c>
      <c r="D249" s="2" t="s">
        <v>373</v>
      </c>
      <c r="E249" s="1">
        <v>62180444</v>
      </c>
      <c r="F249" s="2" t="s">
        <v>33</v>
      </c>
      <c r="G249" s="4">
        <v>7318632</v>
      </c>
      <c r="H249" s="2" t="s">
        <v>378</v>
      </c>
      <c r="I249" s="47" t="s">
        <v>34</v>
      </c>
      <c r="J249" s="47" t="s">
        <v>16</v>
      </c>
      <c r="K249" s="5" t="s">
        <v>183</v>
      </c>
      <c r="L249" s="2" t="s">
        <v>36</v>
      </c>
      <c r="M249" s="48">
        <v>8</v>
      </c>
      <c r="N249" s="19">
        <v>3777740</v>
      </c>
      <c r="O249" s="19">
        <v>102000</v>
      </c>
      <c r="P249" s="19">
        <v>0</v>
      </c>
      <c r="Q249" s="19">
        <v>0</v>
      </c>
      <c r="R249" s="19">
        <f t="shared" si="7"/>
        <v>3879740</v>
      </c>
      <c r="V249"/>
    </row>
    <row r="250" spans="1:22" ht="25.5" x14ac:dyDescent="0.25">
      <c r="A250" s="1">
        <v>246</v>
      </c>
      <c r="B250" s="2" t="s">
        <v>484</v>
      </c>
      <c r="C250" s="2" t="s">
        <v>563</v>
      </c>
      <c r="D250" s="2" t="s">
        <v>485</v>
      </c>
      <c r="E250" s="1" t="s">
        <v>486</v>
      </c>
      <c r="F250" s="2" t="s">
        <v>100</v>
      </c>
      <c r="G250" s="4">
        <v>1285107</v>
      </c>
      <c r="H250" s="2" t="s">
        <v>487</v>
      </c>
      <c r="I250" s="47" t="s">
        <v>34</v>
      </c>
      <c r="J250" s="47" t="s">
        <v>54</v>
      </c>
      <c r="K250" s="5" t="s">
        <v>67</v>
      </c>
      <c r="L250" s="2" t="s">
        <v>36</v>
      </c>
      <c r="M250" s="48">
        <v>18</v>
      </c>
      <c r="N250" s="19">
        <v>7071210</v>
      </c>
      <c r="O250" s="19">
        <f>122200+97800</f>
        <v>220000</v>
      </c>
      <c r="P250" s="19">
        <v>0</v>
      </c>
      <c r="Q250" s="19">
        <v>0</v>
      </c>
      <c r="R250" s="19">
        <f t="shared" si="7"/>
        <v>7291210</v>
      </c>
      <c r="V250"/>
    </row>
    <row r="251" spans="1:22" ht="38.25" x14ac:dyDescent="0.25">
      <c r="A251" s="1">
        <v>247</v>
      </c>
      <c r="B251" s="2" t="s">
        <v>484</v>
      </c>
      <c r="C251" s="2" t="s">
        <v>563</v>
      </c>
      <c r="D251" s="2" t="s">
        <v>485</v>
      </c>
      <c r="E251" s="1" t="s">
        <v>486</v>
      </c>
      <c r="F251" s="2" t="s">
        <v>309</v>
      </c>
      <c r="G251" s="4">
        <v>3814684</v>
      </c>
      <c r="H251" s="2" t="s">
        <v>488</v>
      </c>
      <c r="I251" s="47" t="s">
        <v>34</v>
      </c>
      <c r="J251" s="47" t="s">
        <v>54</v>
      </c>
      <c r="K251" s="5" t="s">
        <v>67</v>
      </c>
      <c r="L251" s="2" t="s">
        <v>36</v>
      </c>
      <c r="M251" s="48">
        <v>58</v>
      </c>
      <c r="N251" s="19">
        <v>36518850</v>
      </c>
      <c r="O251" s="19">
        <v>252400</v>
      </c>
      <c r="P251" s="19">
        <v>0</v>
      </c>
      <c r="Q251" s="19">
        <v>0</v>
      </c>
      <c r="R251" s="19">
        <f t="shared" si="7"/>
        <v>36771250</v>
      </c>
      <c r="V251"/>
    </row>
    <row r="252" spans="1:22" ht="25.5" x14ac:dyDescent="0.25">
      <c r="A252" s="1">
        <v>248</v>
      </c>
      <c r="B252" s="2" t="s">
        <v>484</v>
      </c>
      <c r="C252" s="2" t="s">
        <v>563</v>
      </c>
      <c r="D252" s="2" t="s">
        <v>485</v>
      </c>
      <c r="E252" s="1" t="s">
        <v>486</v>
      </c>
      <c r="F252" s="2" t="s">
        <v>100</v>
      </c>
      <c r="G252" s="4">
        <v>4403263</v>
      </c>
      <c r="H252" s="2" t="s">
        <v>489</v>
      </c>
      <c r="I252" s="47" t="s">
        <v>34</v>
      </c>
      <c r="J252" s="47" t="s">
        <v>54</v>
      </c>
      <c r="K252" s="5" t="s">
        <v>46</v>
      </c>
      <c r="L252" s="2" t="s">
        <v>36</v>
      </c>
      <c r="M252" s="48">
        <v>21</v>
      </c>
      <c r="N252" s="19">
        <v>9684480</v>
      </c>
      <c r="O252" s="19">
        <v>375300</v>
      </c>
      <c r="P252" s="19">
        <v>0</v>
      </c>
      <c r="Q252" s="19">
        <v>0</v>
      </c>
      <c r="R252" s="19">
        <f t="shared" si="7"/>
        <v>10059780</v>
      </c>
      <c r="V252"/>
    </row>
    <row r="253" spans="1:22" ht="25.5" x14ac:dyDescent="0.25">
      <c r="A253" s="1">
        <v>249</v>
      </c>
      <c r="B253" s="2" t="s">
        <v>484</v>
      </c>
      <c r="C253" s="2" t="s">
        <v>563</v>
      </c>
      <c r="D253" s="2" t="s">
        <v>485</v>
      </c>
      <c r="E253" s="1" t="s">
        <v>486</v>
      </c>
      <c r="F253" s="2" t="s">
        <v>75</v>
      </c>
      <c r="G253" s="4">
        <v>6119687</v>
      </c>
      <c r="H253" s="2" t="s">
        <v>490</v>
      </c>
      <c r="I253" s="47" t="s">
        <v>34</v>
      </c>
      <c r="J253" s="47" t="s">
        <v>54</v>
      </c>
      <c r="K253" s="5" t="s">
        <v>46</v>
      </c>
      <c r="L253" s="2" t="s">
        <v>36</v>
      </c>
      <c r="M253" s="48">
        <v>69</v>
      </c>
      <c r="N253" s="19">
        <v>28514780</v>
      </c>
      <c r="O253" s="19">
        <v>872900</v>
      </c>
      <c r="P253" s="19">
        <v>0</v>
      </c>
      <c r="Q253" s="19">
        <v>0</v>
      </c>
      <c r="R253" s="19">
        <f t="shared" si="7"/>
        <v>29387680</v>
      </c>
      <c r="V253"/>
    </row>
    <row r="254" spans="1:22" ht="38.25" x14ac:dyDescent="0.25">
      <c r="A254" s="1">
        <v>250</v>
      </c>
      <c r="B254" s="2" t="s">
        <v>484</v>
      </c>
      <c r="C254" s="2" t="s">
        <v>563</v>
      </c>
      <c r="D254" s="2" t="s">
        <v>485</v>
      </c>
      <c r="E254" s="1" t="s">
        <v>486</v>
      </c>
      <c r="F254" s="2" t="s">
        <v>309</v>
      </c>
      <c r="G254" s="4">
        <v>7585771</v>
      </c>
      <c r="H254" s="2" t="s">
        <v>491</v>
      </c>
      <c r="I254" s="47" t="s">
        <v>34</v>
      </c>
      <c r="J254" s="47" t="s">
        <v>54</v>
      </c>
      <c r="K254" s="5" t="s">
        <v>46</v>
      </c>
      <c r="L254" s="2" t="s">
        <v>36</v>
      </c>
      <c r="M254" s="48">
        <v>49</v>
      </c>
      <c r="N254" s="19">
        <v>29986830</v>
      </c>
      <c r="O254" s="19">
        <v>480000</v>
      </c>
      <c r="P254" s="19">
        <v>0</v>
      </c>
      <c r="Q254" s="19">
        <v>0</v>
      </c>
      <c r="R254" s="19">
        <f t="shared" si="7"/>
        <v>30466830</v>
      </c>
      <c r="V254"/>
    </row>
    <row r="255" spans="1:22" ht="38.25" x14ac:dyDescent="0.25">
      <c r="A255" s="1">
        <v>251</v>
      </c>
      <c r="B255" s="2" t="s">
        <v>484</v>
      </c>
      <c r="C255" s="2" t="s">
        <v>563</v>
      </c>
      <c r="D255" s="2" t="s">
        <v>485</v>
      </c>
      <c r="E255" s="1" t="s">
        <v>486</v>
      </c>
      <c r="F255" s="2" t="s">
        <v>309</v>
      </c>
      <c r="G255" s="4">
        <v>9985120</v>
      </c>
      <c r="H255" s="2" t="s">
        <v>492</v>
      </c>
      <c r="I255" s="47" t="s">
        <v>34</v>
      </c>
      <c r="J255" s="47" t="s">
        <v>54</v>
      </c>
      <c r="K255" s="5" t="s">
        <v>46</v>
      </c>
      <c r="L255" s="2" t="s">
        <v>36</v>
      </c>
      <c r="M255" s="48">
        <v>20</v>
      </c>
      <c r="N255" s="19">
        <v>12239520</v>
      </c>
      <c r="O255" s="19">
        <v>196300</v>
      </c>
      <c r="P255" s="19">
        <v>0</v>
      </c>
      <c r="Q255" s="19">
        <v>0</v>
      </c>
      <c r="R255" s="19">
        <f t="shared" si="7"/>
        <v>12435820</v>
      </c>
      <c r="V255"/>
    </row>
    <row r="256" spans="1:22" ht="38.25" x14ac:dyDescent="0.25">
      <c r="A256" s="1">
        <v>252</v>
      </c>
      <c r="B256" s="2" t="s">
        <v>380</v>
      </c>
      <c r="C256" s="2" t="s">
        <v>565</v>
      </c>
      <c r="D256" s="2" t="s">
        <v>381</v>
      </c>
      <c r="E256" s="1">
        <v>71225773</v>
      </c>
      <c r="F256" s="2" t="s">
        <v>123</v>
      </c>
      <c r="G256" s="4">
        <v>9076518</v>
      </c>
      <c r="H256" s="2" t="s">
        <v>380</v>
      </c>
      <c r="I256" s="47" t="s">
        <v>15</v>
      </c>
      <c r="J256" s="47" t="s">
        <v>16</v>
      </c>
      <c r="K256" s="5" t="s">
        <v>220</v>
      </c>
      <c r="L256" s="2" t="s">
        <v>18</v>
      </c>
      <c r="M256" s="48">
        <f>7.5+2</f>
        <v>9.5</v>
      </c>
      <c r="N256" s="19">
        <v>3848890</v>
      </c>
      <c r="O256" s="19">
        <v>572000</v>
      </c>
      <c r="P256" s="19">
        <v>593400</v>
      </c>
      <c r="Q256" s="19">
        <v>0</v>
      </c>
      <c r="R256" s="19">
        <f t="shared" si="7"/>
        <v>5014290</v>
      </c>
      <c r="V256"/>
    </row>
    <row r="257" spans="1:22" ht="38.25" x14ac:dyDescent="0.25">
      <c r="A257" s="1">
        <v>253</v>
      </c>
      <c r="B257" s="2" t="s">
        <v>382</v>
      </c>
      <c r="C257" s="2" t="s">
        <v>565</v>
      </c>
      <c r="D257" s="2" t="s">
        <v>383</v>
      </c>
      <c r="E257" s="1">
        <v>71193430</v>
      </c>
      <c r="F257" s="2" t="s">
        <v>309</v>
      </c>
      <c r="G257" s="4">
        <v>1254323</v>
      </c>
      <c r="H257" s="2" t="s">
        <v>384</v>
      </c>
      <c r="I257" s="47" t="s">
        <v>34</v>
      </c>
      <c r="J257" s="47" t="s">
        <v>54</v>
      </c>
      <c r="K257" s="5" t="s">
        <v>46</v>
      </c>
      <c r="L257" s="2" t="s">
        <v>36</v>
      </c>
      <c r="M257" s="48">
        <v>108</v>
      </c>
      <c r="N257" s="19">
        <v>42000000</v>
      </c>
      <c r="O257" s="19">
        <v>326900</v>
      </c>
      <c r="P257" s="19">
        <v>0</v>
      </c>
      <c r="Q257" s="19">
        <v>0</v>
      </c>
      <c r="R257" s="19">
        <f t="shared" si="7"/>
        <v>42326900</v>
      </c>
      <c r="V257"/>
    </row>
    <row r="258" spans="1:22" ht="38.25" x14ac:dyDescent="0.25">
      <c r="A258" s="1">
        <v>254</v>
      </c>
      <c r="B258" s="2" t="s">
        <v>382</v>
      </c>
      <c r="C258" s="2" t="s">
        <v>565</v>
      </c>
      <c r="D258" s="2" t="s">
        <v>383</v>
      </c>
      <c r="E258" s="1">
        <v>71193430</v>
      </c>
      <c r="F258" s="2" t="s">
        <v>33</v>
      </c>
      <c r="G258" s="4">
        <v>1936483</v>
      </c>
      <c r="H258" s="2" t="s">
        <v>385</v>
      </c>
      <c r="I258" s="47" t="s">
        <v>34</v>
      </c>
      <c r="J258" s="47" t="s">
        <v>54</v>
      </c>
      <c r="K258" s="5" t="s">
        <v>46</v>
      </c>
      <c r="L258" s="2" t="s">
        <v>36</v>
      </c>
      <c r="M258" s="48">
        <v>14</v>
      </c>
      <c r="N258" s="19">
        <v>6611050</v>
      </c>
      <c r="O258" s="19">
        <v>183500</v>
      </c>
      <c r="P258" s="19">
        <v>0</v>
      </c>
      <c r="Q258" s="19">
        <v>0</v>
      </c>
      <c r="R258" s="19">
        <f t="shared" ref="R258:R265" si="8">SUM(N258:Q258)</f>
        <v>6794550</v>
      </c>
      <c r="V258"/>
    </row>
    <row r="259" spans="1:22" ht="38.25" x14ac:dyDescent="0.25">
      <c r="A259" s="1">
        <v>255</v>
      </c>
      <c r="B259" s="2" t="s">
        <v>382</v>
      </c>
      <c r="C259" s="2" t="s">
        <v>565</v>
      </c>
      <c r="D259" s="2" t="s">
        <v>383</v>
      </c>
      <c r="E259" s="1">
        <v>71193430</v>
      </c>
      <c r="F259" s="2" t="s">
        <v>31</v>
      </c>
      <c r="G259" s="1">
        <v>2089483</v>
      </c>
      <c r="H259" s="2" t="s">
        <v>386</v>
      </c>
      <c r="I259" s="47" t="s">
        <v>58</v>
      </c>
      <c r="J259" s="47" t="s">
        <v>16</v>
      </c>
      <c r="K259" s="5" t="s">
        <v>314</v>
      </c>
      <c r="L259" s="2" t="s">
        <v>18</v>
      </c>
      <c r="M259" s="48">
        <f>14.36+0.5+5.14</f>
        <v>20</v>
      </c>
      <c r="N259" s="19">
        <v>7369350</v>
      </c>
      <c r="O259" s="19">
        <v>854300</v>
      </c>
      <c r="P259" s="19">
        <v>1821800</v>
      </c>
      <c r="Q259" s="19">
        <v>0</v>
      </c>
      <c r="R259" s="19">
        <f t="shared" si="8"/>
        <v>10045450</v>
      </c>
      <c r="V259"/>
    </row>
    <row r="260" spans="1:22" ht="38.25" x14ac:dyDescent="0.25">
      <c r="A260" s="1">
        <v>256</v>
      </c>
      <c r="B260" s="2" t="s">
        <v>382</v>
      </c>
      <c r="C260" s="2" t="s">
        <v>565</v>
      </c>
      <c r="D260" s="2" t="s">
        <v>383</v>
      </c>
      <c r="E260" s="1">
        <v>71193430</v>
      </c>
      <c r="F260" s="2" t="s">
        <v>100</v>
      </c>
      <c r="G260" s="4">
        <v>3815405</v>
      </c>
      <c r="H260" s="2" t="s">
        <v>387</v>
      </c>
      <c r="I260" s="47" t="s">
        <v>34</v>
      </c>
      <c r="J260" s="47" t="s">
        <v>54</v>
      </c>
      <c r="K260" s="5" t="s">
        <v>46</v>
      </c>
      <c r="L260" s="2" t="s">
        <v>36</v>
      </c>
      <c r="M260" s="48">
        <v>14</v>
      </c>
      <c r="N260" s="19">
        <v>6456320</v>
      </c>
      <c r="O260" s="19">
        <v>250200</v>
      </c>
      <c r="P260" s="19">
        <v>0</v>
      </c>
      <c r="Q260" s="19">
        <v>0</v>
      </c>
      <c r="R260" s="19">
        <f t="shared" si="8"/>
        <v>6706520</v>
      </c>
      <c r="V260"/>
    </row>
    <row r="261" spans="1:22" ht="38.25" x14ac:dyDescent="0.25">
      <c r="A261" s="1">
        <v>257</v>
      </c>
      <c r="B261" s="2" t="s">
        <v>382</v>
      </c>
      <c r="C261" s="2" t="s">
        <v>565</v>
      </c>
      <c r="D261" s="2" t="s">
        <v>383</v>
      </c>
      <c r="E261" s="1">
        <v>71193430</v>
      </c>
      <c r="F261" s="2" t="s">
        <v>75</v>
      </c>
      <c r="G261" s="4">
        <v>4644158</v>
      </c>
      <c r="H261" s="2" t="s">
        <v>388</v>
      </c>
      <c r="I261" s="47" t="s">
        <v>34</v>
      </c>
      <c r="J261" s="47" t="s">
        <v>16</v>
      </c>
      <c r="K261" s="5" t="s">
        <v>46</v>
      </c>
      <c r="L261" s="2" t="s">
        <v>36</v>
      </c>
      <c r="M261" s="48">
        <v>54</v>
      </c>
      <c r="N261" s="19">
        <v>14826500</v>
      </c>
      <c r="O261" s="19">
        <v>397400</v>
      </c>
      <c r="P261" s="19">
        <v>0</v>
      </c>
      <c r="Q261" s="19">
        <v>0</v>
      </c>
      <c r="R261" s="19">
        <f t="shared" si="8"/>
        <v>15223900</v>
      </c>
      <c r="V261"/>
    </row>
    <row r="262" spans="1:22" ht="38.25" x14ac:dyDescent="0.25">
      <c r="A262" s="1">
        <v>258</v>
      </c>
      <c r="B262" s="2" t="s">
        <v>382</v>
      </c>
      <c r="C262" s="2" t="s">
        <v>565</v>
      </c>
      <c r="D262" s="2" t="s">
        <v>383</v>
      </c>
      <c r="E262" s="1">
        <v>71193430</v>
      </c>
      <c r="F262" s="2" t="s">
        <v>76</v>
      </c>
      <c r="G262" s="4">
        <v>5115374</v>
      </c>
      <c r="H262" s="2" t="s">
        <v>389</v>
      </c>
      <c r="I262" s="47" t="s">
        <v>34</v>
      </c>
      <c r="J262" s="47" t="s">
        <v>16</v>
      </c>
      <c r="K262" s="5" t="s">
        <v>46</v>
      </c>
      <c r="L262" s="2" t="s">
        <v>36</v>
      </c>
      <c r="M262" s="48">
        <v>112</v>
      </c>
      <c r="N262" s="19">
        <v>25227230</v>
      </c>
      <c r="O262" s="19">
        <v>665200</v>
      </c>
      <c r="P262" s="19">
        <v>0</v>
      </c>
      <c r="Q262" s="19">
        <v>0</v>
      </c>
      <c r="R262" s="19">
        <f t="shared" si="8"/>
        <v>25892430</v>
      </c>
      <c r="V262"/>
    </row>
    <row r="263" spans="1:22" ht="38.25" x14ac:dyDescent="0.25">
      <c r="A263" s="1">
        <v>259</v>
      </c>
      <c r="B263" s="2" t="s">
        <v>382</v>
      </c>
      <c r="C263" s="2" t="s">
        <v>565</v>
      </c>
      <c r="D263" s="2" t="s">
        <v>383</v>
      </c>
      <c r="E263" s="1">
        <v>71193430</v>
      </c>
      <c r="F263" s="2" t="s">
        <v>108</v>
      </c>
      <c r="G263" s="4">
        <v>5389049</v>
      </c>
      <c r="H263" s="2" t="s">
        <v>390</v>
      </c>
      <c r="I263" s="47" t="s">
        <v>23</v>
      </c>
      <c r="J263" s="47" t="s">
        <v>54</v>
      </c>
      <c r="K263" s="5" t="s">
        <v>46</v>
      </c>
      <c r="L263" s="2" t="s">
        <v>18</v>
      </c>
      <c r="M263" s="48">
        <v>6</v>
      </c>
      <c r="N263" s="19">
        <v>333110</v>
      </c>
      <c r="O263" s="19">
        <v>0</v>
      </c>
      <c r="P263" s="19">
        <v>0</v>
      </c>
      <c r="Q263" s="19">
        <v>0</v>
      </c>
      <c r="R263" s="19">
        <f t="shared" si="8"/>
        <v>333110</v>
      </c>
      <c r="V263"/>
    </row>
    <row r="264" spans="1:22" ht="38.25" x14ac:dyDescent="0.25">
      <c r="A264" s="1">
        <v>260</v>
      </c>
      <c r="B264" s="2" t="s">
        <v>382</v>
      </c>
      <c r="C264" s="2" t="s">
        <v>565</v>
      </c>
      <c r="D264" s="2" t="s">
        <v>383</v>
      </c>
      <c r="E264" s="1">
        <v>71193430</v>
      </c>
      <c r="F264" s="2" t="s">
        <v>325</v>
      </c>
      <c r="G264" s="4">
        <v>5869488</v>
      </c>
      <c r="H264" s="2" t="s">
        <v>391</v>
      </c>
      <c r="I264" s="47" t="s">
        <v>15</v>
      </c>
      <c r="J264" s="47" t="s">
        <v>54</v>
      </c>
      <c r="K264" s="5" t="s">
        <v>46</v>
      </c>
      <c r="L264" s="2" t="s">
        <v>18</v>
      </c>
      <c r="M264" s="48">
        <v>4.5</v>
      </c>
      <c r="N264" s="19">
        <v>300000</v>
      </c>
      <c r="O264" s="19">
        <v>0</v>
      </c>
      <c r="P264" s="19">
        <v>0</v>
      </c>
      <c r="Q264" s="19">
        <v>0</v>
      </c>
      <c r="R264" s="19">
        <f t="shared" si="8"/>
        <v>300000</v>
      </c>
      <c r="V264"/>
    </row>
    <row r="265" spans="1:22" ht="38.25" x14ac:dyDescent="0.25">
      <c r="A265" s="1">
        <v>261</v>
      </c>
      <c r="B265" s="2" t="s">
        <v>382</v>
      </c>
      <c r="C265" s="2" t="s">
        <v>565</v>
      </c>
      <c r="D265" s="2" t="s">
        <v>383</v>
      </c>
      <c r="E265" s="1">
        <v>71193430</v>
      </c>
      <c r="F265" s="2" t="s">
        <v>107</v>
      </c>
      <c r="G265" s="4">
        <v>6962438</v>
      </c>
      <c r="H265" s="2" t="s">
        <v>392</v>
      </c>
      <c r="I265" s="47" t="s">
        <v>23</v>
      </c>
      <c r="J265" s="47" t="s">
        <v>54</v>
      </c>
      <c r="K265" s="5" t="s">
        <v>46</v>
      </c>
      <c r="L265" s="2" t="s">
        <v>18</v>
      </c>
      <c r="M265" s="48">
        <v>6.4</v>
      </c>
      <c r="N265" s="19">
        <v>2600000</v>
      </c>
      <c r="O265" s="19">
        <v>288300</v>
      </c>
      <c r="P265" s="19">
        <v>0</v>
      </c>
      <c r="Q265" s="19">
        <v>0</v>
      </c>
      <c r="R265" s="19">
        <f t="shared" si="8"/>
        <v>2888300</v>
      </c>
      <c r="V265"/>
    </row>
    <row r="266" spans="1:22" ht="38.25" x14ac:dyDescent="0.25">
      <c r="A266" s="1">
        <v>262</v>
      </c>
      <c r="B266" s="2" t="s">
        <v>382</v>
      </c>
      <c r="C266" s="2" t="s">
        <v>565</v>
      </c>
      <c r="D266" s="2" t="s">
        <v>383</v>
      </c>
      <c r="E266" s="1">
        <v>71193430</v>
      </c>
      <c r="F266" s="2" t="s">
        <v>583</v>
      </c>
      <c r="G266" s="4">
        <v>7130643</v>
      </c>
      <c r="H266" s="2" t="s">
        <v>584</v>
      </c>
      <c r="I266" s="47" t="s">
        <v>127</v>
      </c>
      <c r="J266" s="47" t="s">
        <v>581</v>
      </c>
      <c r="K266" s="5" t="s">
        <v>46</v>
      </c>
      <c r="L266" s="2" t="s">
        <v>18</v>
      </c>
      <c r="M266" s="48">
        <v>4.5</v>
      </c>
      <c r="N266" s="19">
        <v>0</v>
      </c>
      <c r="O266" s="19">
        <v>0</v>
      </c>
      <c r="P266" s="19">
        <v>3100000</v>
      </c>
      <c r="Q266" s="19">
        <v>0</v>
      </c>
      <c r="R266" s="19"/>
      <c r="V266"/>
    </row>
    <row r="267" spans="1:22" ht="38.25" x14ac:dyDescent="0.25">
      <c r="A267" s="1">
        <v>263</v>
      </c>
      <c r="B267" s="2" t="s">
        <v>382</v>
      </c>
      <c r="C267" s="2" t="s">
        <v>565</v>
      </c>
      <c r="D267" s="2" t="s">
        <v>383</v>
      </c>
      <c r="E267" s="1">
        <v>71193430</v>
      </c>
      <c r="F267" s="2" t="s">
        <v>75</v>
      </c>
      <c r="G267" s="4">
        <v>8827041</v>
      </c>
      <c r="H267" s="2" t="s">
        <v>393</v>
      </c>
      <c r="I267" s="47" t="s">
        <v>34</v>
      </c>
      <c r="J267" s="47" t="s">
        <v>16</v>
      </c>
      <c r="K267" s="5" t="s">
        <v>46</v>
      </c>
      <c r="L267" s="2" t="s">
        <v>36</v>
      </c>
      <c r="M267" s="48">
        <v>24</v>
      </c>
      <c r="N267" s="19">
        <v>6589550</v>
      </c>
      <c r="O267" s="19">
        <v>168000</v>
      </c>
      <c r="P267" s="19">
        <v>0</v>
      </c>
      <c r="Q267" s="19">
        <v>0</v>
      </c>
      <c r="R267" s="19">
        <f t="shared" ref="R267:R298" si="9">SUM(N267:Q267)</f>
        <v>6757550</v>
      </c>
      <c r="V267"/>
    </row>
    <row r="268" spans="1:22" ht="38.25" x14ac:dyDescent="0.25">
      <c r="A268" s="1">
        <v>264</v>
      </c>
      <c r="B268" s="2" t="s">
        <v>382</v>
      </c>
      <c r="C268" s="2" t="s">
        <v>565</v>
      </c>
      <c r="D268" s="2" t="s">
        <v>383</v>
      </c>
      <c r="E268" s="1">
        <v>71193430</v>
      </c>
      <c r="F268" s="2" t="s">
        <v>75</v>
      </c>
      <c r="G268" s="4">
        <v>9444030</v>
      </c>
      <c r="H268" s="2" t="s">
        <v>394</v>
      </c>
      <c r="I268" s="47" t="s">
        <v>34</v>
      </c>
      <c r="J268" s="47" t="s">
        <v>16</v>
      </c>
      <c r="K268" s="5" t="s">
        <v>46</v>
      </c>
      <c r="L268" s="2" t="s">
        <v>36</v>
      </c>
      <c r="M268" s="48">
        <v>37</v>
      </c>
      <c r="N268" s="19">
        <v>9290000</v>
      </c>
      <c r="O268" s="19">
        <v>272300</v>
      </c>
      <c r="P268" s="19">
        <v>0</v>
      </c>
      <c r="Q268" s="19">
        <v>0</v>
      </c>
      <c r="R268" s="19">
        <f t="shared" si="9"/>
        <v>9562300</v>
      </c>
      <c r="V268"/>
    </row>
    <row r="269" spans="1:22" ht="38.25" x14ac:dyDescent="0.25">
      <c r="A269" s="1">
        <v>265</v>
      </c>
      <c r="B269" s="2" t="s">
        <v>382</v>
      </c>
      <c r="C269" s="2" t="s">
        <v>565</v>
      </c>
      <c r="D269" s="2" t="s">
        <v>383</v>
      </c>
      <c r="E269" s="1">
        <v>71193430</v>
      </c>
      <c r="F269" s="2" t="s">
        <v>76</v>
      </c>
      <c r="G269" s="4">
        <v>9606164</v>
      </c>
      <c r="H269" s="2" t="s">
        <v>395</v>
      </c>
      <c r="I269" s="47" t="s">
        <v>34</v>
      </c>
      <c r="J269" s="47" t="s">
        <v>16</v>
      </c>
      <c r="K269" s="5" t="s">
        <v>46</v>
      </c>
      <c r="L269" s="2" t="s">
        <v>36</v>
      </c>
      <c r="M269" s="48">
        <v>80</v>
      </c>
      <c r="N269" s="19">
        <v>16555740</v>
      </c>
      <c r="O269" s="19">
        <v>607800</v>
      </c>
      <c r="P269" s="19">
        <v>0</v>
      </c>
      <c r="Q269" s="19">
        <v>0</v>
      </c>
      <c r="R269" s="19">
        <f t="shared" si="9"/>
        <v>17163540</v>
      </c>
      <c r="V269"/>
    </row>
    <row r="270" spans="1:22" ht="38.25" x14ac:dyDescent="0.25">
      <c r="A270" s="1">
        <v>266</v>
      </c>
      <c r="B270" s="2" t="s">
        <v>382</v>
      </c>
      <c r="C270" s="2" t="s">
        <v>565</v>
      </c>
      <c r="D270" s="2" t="s">
        <v>383</v>
      </c>
      <c r="E270" s="1">
        <v>71193430</v>
      </c>
      <c r="F270" s="2" t="s">
        <v>76</v>
      </c>
      <c r="G270" s="4">
        <v>9987041</v>
      </c>
      <c r="H270" s="2" t="s">
        <v>396</v>
      </c>
      <c r="I270" s="47" t="s">
        <v>34</v>
      </c>
      <c r="J270" s="47" t="s">
        <v>16</v>
      </c>
      <c r="K270" s="5" t="s">
        <v>46</v>
      </c>
      <c r="L270" s="2" t="s">
        <v>36</v>
      </c>
      <c r="M270" s="48">
        <v>83</v>
      </c>
      <c r="N270" s="19">
        <v>17176580</v>
      </c>
      <c r="O270" s="19">
        <v>915700</v>
      </c>
      <c r="P270" s="19">
        <v>0</v>
      </c>
      <c r="Q270" s="19">
        <v>0</v>
      </c>
      <c r="R270" s="19">
        <f t="shared" si="9"/>
        <v>18092280</v>
      </c>
      <c r="V270"/>
    </row>
    <row r="271" spans="1:22" ht="25.5" x14ac:dyDescent="0.25">
      <c r="A271" s="1">
        <v>267</v>
      </c>
      <c r="B271" s="2" t="s">
        <v>493</v>
      </c>
      <c r="C271" s="2" t="s">
        <v>563</v>
      </c>
      <c r="D271" s="2" t="s">
        <v>494</v>
      </c>
      <c r="E271" s="1" t="s">
        <v>495</v>
      </c>
      <c r="F271" s="2" t="s">
        <v>75</v>
      </c>
      <c r="G271" s="4">
        <v>1256749</v>
      </c>
      <c r="H271" s="2" t="s">
        <v>496</v>
      </c>
      <c r="I271" s="47" t="s">
        <v>34</v>
      </c>
      <c r="J271" s="47" t="s">
        <v>16</v>
      </c>
      <c r="K271" s="5" t="s">
        <v>220</v>
      </c>
      <c r="L271" s="2" t="s">
        <v>36</v>
      </c>
      <c r="M271" s="48">
        <v>27</v>
      </c>
      <c r="N271" s="19">
        <v>7413250</v>
      </c>
      <c r="O271" s="19">
        <v>262700</v>
      </c>
      <c r="P271" s="19">
        <v>0</v>
      </c>
      <c r="Q271" s="19">
        <v>0</v>
      </c>
      <c r="R271" s="19">
        <f t="shared" si="9"/>
        <v>7675950</v>
      </c>
      <c r="V271"/>
    </row>
    <row r="272" spans="1:22" ht="25.5" x14ac:dyDescent="0.25">
      <c r="A272" s="1">
        <v>268</v>
      </c>
      <c r="B272" s="2" t="s">
        <v>493</v>
      </c>
      <c r="C272" s="2" t="s">
        <v>563</v>
      </c>
      <c r="D272" s="2" t="s">
        <v>494</v>
      </c>
      <c r="E272" s="1" t="s">
        <v>495</v>
      </c>
      <c r="F272" s="2" t="s">
        <v>76</v>
      </c>
      <c r="G272" s="4">
        <v>1641635</v>
      </c>
      <c r="H272" s="2" t="s">
        <v>496</v>
      </c>
      <c r="I272" s="47" t="s">
        <v>34</v>
      </c>
      <c r="J272" s="47" t="s">
        <v>16</v>
      </c>
      <c r="K272" s="5" t="s">
        <v>220</v>
      </c>
      <c r="L272" s="2" t="s">
        <v>36</v>
      </c>
      <c r="M272" s="48">
        <v>115</v>
      </c>
      <c r="N272" s="19">
        <v>25902960</v>
      </c>
      <c r="O272" s="19">
        <v>949700</v>
      </c>
      <c r="P272" s="19">
        <v>0</v>
      </c>
      <c r="Q272" s="19">
        <v>0</v>
      </c>
      <c r="R272" s="19">
        <f t="shared" si="9"/>
        <v>26852660</v>
      </c>
      <c r="V272"/>
    </row>
    <row r="273" spans="1:22" ht="38.25" x14ac:dyDescent="0.25">
      <c r="A273" s="1">
        <v>269</v>
      </c>
      <c r="B273" s="2" t="s">
        <v>493</v>
      </c>
      <c r="C273" s="2" t="s">
        <v>563</v>
      </c>
      <c r="D273" s="2" t="s">
        <v>494</v>
      </c>
      <c r="E273" s="1" t="s">
        <v>495</v>
      </c>
      <c r="F273" s="2" t="s">
        <v>100</v>
      </c>
      <c r="G273" s="4">
        <v>2168791</v>
      </c>
      <c r="H273" s="2" t="s">
        <v>497</v>
      </c>
      <c r="I273" s="47" t="s">
        <v>34</v>
      </c>
      <c r="J273" s="47" t="s">
        <v>54</v>
      </c>
      <c r="K273" s="5" t="s">
        <v>498</v>
      </c>
      <c r="L273" s="2" t="s">
        <v>36</v>
      </c>
      <c r="M273" s="48">
        <v>40</v>
      </c>
      <c r="N273" s="19">
        <v>18446630</v>
      </c>
      <c r="O273" s="19">
        <v>656000</v>
      </c>
      <c r="P273" s="19">
        <v>0</v>
      </c>
      <c r="Q273" s="19">
        <v>0</v>
      </c>
      <c r="R273" s="19">
        <f t="shared" si="9"/>
        <v>19102630</v>
      </c>
      <c r="V273"/>
    </row>
    <row r="274" spans="1:22" ht="38.25" x14ac:dyDescent="0.25">
      <c r="A274" s="1">
        <v>270</v>
      </c>
      <c r="B274" s="2" t="s">
        <v>493</v>
      </c>
      <c r="C274" s="2" t="s">
        <v>563</v>
      </c>
      <c r="D274" s="2" t="s">
        <v>494</v>
      </c>
      <c r="E274" s="1" t="s">
        <v>495</v>
      </c>
      <c r="F274" s="2" t="s">
        <v>309</v>
      </c>
      <c r="G274" s="4">
        <v>5913460</v>
      </c>
      <c r="H274" s="2" t="s">
        <v>499</v>
      </c>
      <c r="I274" s="47" t="s">
        <v>34</v>
      </c>
      <c r="J274" s="47" t="s">
        <v>54</v>
      </c>
      <c r="K274" s="5" t="s">
        <v>220</v>
      </c>
      <c r="L274" s="2" t="s">
        <v>36</v>
      </c>
      <c r="M274" s="48">
        <v>18</v>
      </c>
      <c r="N274" s="19">
        <v>11015570</v>
      </c>
      <c r="O274" s="19">
        <v>176500</v>
      </c>
      <c r="P274" s="19">
        <v>0</v>
      </c>
      <c r="Q274" s="19">
        <v>0</v>
      </c>
      <c r="R274" s="19">
        <f t="shared" si="9"/>
        <v>11192070</v>
      </c>
      <c r="V274"/>
    </row>
    <row r="275" spans="1:22" ht="25.5" x14ac:dyDescent="0.25">
      <c r="A275" s="1">
        <v>271</v>
      </c>
      <c r="B275" s="2" t="s">
        <v>493</v>
      </c>
      <c r="C275" s="2" t="s">
        <v>563</v>
      </c>
      <c r="D275" s="2" t="s">
        <v>494</v>
      </c>
      <c r="E275" s="1">
        <v>70850909</v>
      </c>
      <c r="F275" s="2" t="s">
        <v>76</v>
      </c>
      <c r="G275" s="4">
        <v>6523437</v>
      </c>
      <c r="H275" s="2" t="s">
        <v>500</v>
      </c>
      <c r="I275" s="47" t="s">
        <v>34</v>
      </c>
      <c r="J275" s="47" t="s">
        <v>16</v>
      </c>
      <c r="K275" s="5" t="s">
        <v>171</v>
      </c>
      <c r="L275" s="2" t="s">
        <v>36</v>
      </c>
      <c r="M275" s="48">
        <v>40</v>
      </c>
      <c r="N275" s="19">
        <v>8277870</v>
      </c>
      <c r="O275" s="19">
        <v>561500</v>
      </c>
      <c r="P275" s="19">
        <v>0</v>
      </c>
      <c r="Q275" s="19">
        <v>0</v>
      </c>
      <c r="R275" s="19">
        <f t="shared" si="9"/>
        <v>8839370</v>
      </c>
      <c r="V275"/>
    </row>
    <row r="276" spans="1:22" ht="25.5" x14ac:dyDescent="0.25">
      <c r="A276" s="1">
        <v>272</v>
      </c>
      <c r="B276" s="2" t="s">
        <v>397</v>
      </c>
      <c r="C276" s="2" t="s">
        <v>565</v>
      </c>
      <c r="D276" s="2" t="s">
        <v>398</v>
      </c>
      <c r="E276" s="1">
        <v>75079771</v>
      </c>
      <c r="F276" s="2" t="s">
        <v>76</v>
      </c>
      <c r="G276" s="4">
        <v>5512254</v>
      </c>
      <c r="H276" s="2" t="s">
        <v>399</v>
      </c>
      <c r="I276" s="47" t="s">
        <v>34</v>
      </c>
      <c r="J276" s="47" t="s">
        <v>16</v>
      </c>
      <c r="K276" s="5" t="s">
        <v>46</v>
      </c>
      <c r="L276" s="2" t="s">
        <v>36</v>
      </c>
      <c r="M276" s="48">
        <v>31</v>
      </c>
      <c r="N276" s="19">
        <v>6415350</v>
      </c>
      <c r="O276" s="19">
        <v>435100</v>
      </c>
      <c r="P276" s="19">
        <v>0</v>
      </c>
      <c r="Q276" s="19">
        <v>0</v>
      </c>
      <c r="R276" s="19">
        <f t="shared" si="9"/>
        <v>6850450</v>
      </c>
      <c r="V276"/>
    </row>
    <row r="277" spans="1:22" ht="38.25" x14ac:dyDescent="0.25">
      <c r="A277" s="1">
        <v>273</v>
      </c>
      <c r="B277" s="2" t="s">
        <v>501</v>
      </c>
      <c r="C277" s="2" t="s">
        <v>563</v>
      </c>
      <c r="D277" s="2" t="s">
        <v>502</v>
      </c>
      <c r="E277" s="1">
        <v>70850917</v>
      </c>
      <c r="F277" s="2" t="s">
        <v>107</v>
      </c>
      <c r="G277" s="4">
        <v>5055183</v>
      </c>
      <c r="H277" s="2" t="s">
        <v>503</v>
      </c>
      <c r="I277" s="47" t="s">
        <v>23</v>
      </c>
      <c r="J277" s="47" t="s">
        <v>54</v>
      </c>
      <c r="K277" s="5" t="s">
        <v>17</v>
      </c>
      <c r="L277" s="2" t="s">
        <v>18</v>
      </c>
      <c r="M277" s="48">
        <v>4.2</v>
      </c>
      <c r="N277" s="19">
        <v>2662320</v>
      </c>
      <c r="O277" s="19">
        <v>263000</v>
      </c>
      <c r="P277" s="19">
        <v>0</v>
      </c>
      <c r="Q277" s="19">
        <v>0</v>
      </c>
      <c r="R277" s="19">
        <f t="shared" si="9"/>
        <v>2925320</v>
      </c>
      <c r="V277"/>
    </row>
    <row r="278" spans="1:22" ht="38.25" x14ac:dyDescent="0.25">
      <c r="A278" s="1">
        <v>274</v>
      </c>
      <c r="B278" s="2" t="s">
        <v>501</v>
      </c>
      <c r="C278" s="2" t="s">
        <v>563</v>
      </c>
      <c r="D278" s="2" t="s">
        <v>502</v>
      </c>
      <c r="E278" s="1">
        <v>70850917</v>
      </c>
      <c r="F278" s="2" t="s">
        <v>309</v>
      </c>
      <c r="G278" s="4">
        <v>5277371</v>
      </c>
      <c r="H278" s="2" t="s">
        <v>504</v>
      </c>
      <c r="I278" s="47" t="s">
        <v>34</v>
      </c>
      <c r="J278" s="47" t="s">
        <v>54</v>
      </c>
      <c r="K278" s="5" t="s">
        <v>17</v>
      </c>
      <c r="L278" s="2" t="s">
        <v>36</v>
      </c>
      <c r="M278" s="48">
        <v>18</v>
      </c>
      <c r="N278" s="19">
        <v>11015570</v>
      </c>
      <c r="O278" s="19">
        <v>176700</v>
      </c>
      <c r="P278" s="19">
        <v>0</v>
      </c>
      <c r="Q278" s="19">
        <v>0</v>
      </c>
      <c r="R278" s="19">
        <f t="shared" si="9"/>
        <v>11192270</v>
      </c>
      <c r="V278"/>
    </row>
    <row r="279" spans="1:22" ht="38.25" x14ac:dyDescent="0.25">
      <c r="A279" s="1">
        <v>275</v>
      </c>
      <c r="B279" s="2" t="s">
        <v>501</v>
      </c>
      <c r="C279" s="2" t="s">
        <v>563</v>
      </c>
      <c r="D279" s="2" t="s">
        <v>502</v>
      </c>
      <c r="E279" s="1">
        <v>70850917</v>
      </c>
      <c r="F279" s="2" t="s">
        <v>309</v>
      </c>
      <c r="G279" s="4">
        <v>6482378</v>
      </c>
      <c r="H279" s="2" t="s">
        <v>505</v>
      </c>
      <c r="I279" s="47" t="s">
        <v>34</v>
      </c>
      <c r="J279" s="47" t="s">
        <v>54</v>
      </c>
      <c r="K279" s="5" t="s">
        <v>35</v>
      </c>
      <c r="L279" s="2" t="s">
        <v>36</v>
      </c>
      <c r="M279" s="48">
        <v>39</v>
      </c>
      <c r="N279" s="19">
        <v>15980000</v>
      </c>
      <c r="O279" s="19">
        <v>0</v>
      </c>
      <c r="P279" s="19">
        <v>0</v>
      </c>
      <c r="Q279" s="19">
        <v>0</v>
      </c>
      <c r="R279" s="19">
        <f t="shared" si="9"/>
        <v>15980000</v>
      </c>
      <c r="V279"/>
    </row>
    <row r="280" spans="1:22" ht="38.25" x14ac:dyDescent="0.25">
      <c r="A280" s="1">
        <v>276</v>
      </c>
      <c r="B280" s="2" t="s">
        <v>501</v>
      </c>
      <c r="C280" s="2" t="s">
        <v>563</v>
      </c>
      <c r="D280" s="2" t="s">
        <v>502</v>
      </c>
      <c r="E280" s="1">
        <v>70850917</v>
      </c>
      <c r="F280" s="2" t="s">
        <v>506</v>
      </c>
      <c r="G280" s="4">
        <v>7984513</v>
      </c>
      <c r="H280" s="2" t="s">
        <v>507</v>
      </c>
      <c r="I280" s="47" t="s">
        <v>34</v>
      </c>
      <c r="J280" s="47" t="s">
        <v>54</v>
      </c>
      <c r="K280" s="5" t="s">
        <v>17</v>
      </c>
      <c r="L280" s="2" t="s">
        <v>36</v>
      </c>
      <c r="M280" s="48">
        <v>11</v>
      </c>
      <c r="N280" s="19">
        <v>5465920</v>
      </c>
      <c r="O280" s="19">
        <v>188600</v>
      </c>
      <c r="P280" s="19">
        <v>0</v>
      </c>
      <c r="Q280" s="19">
        <v>0</v>
      </c>
      <c r="R280" s="19">
        <f t="shared" si="9"/>
        <v>5654520</v>
      </c>
      <c r="V280"/>
    </row>
    <row r="281" spans="1:22" ht="38.25" x14ac:dyDescent="0.25">
      <c r="A281" s="1">
        <v>277</v>
      </c>
      <c r="B281" s="2" t="s">
        <v>501</v>
      </c>
      <c r="C281" s="2" t="s">
        <v>563</v>
      </c>
      <c r="D281" s="2" t="s">
        <v>502</v>
      </c>
      <c r="E281" s="1">
        <v>70850917</v>
      </c>
      <c r="F281" s="2" t="s">
        <v>100</v>
      </c>
      <c r="G281" s="4">
        <v>9288380</v>
      </c>
      <c r="H281" s="2" t="s">
        <v>508</v>
      </c>
      <c r="I281" s="47" t="s">
        <v>34</v>
      </c>
      <c r="J281" s="47" t="s">
        <v>54</v>
      </c>
      <c r="K281" s="5" t="s">
        <v>17</v>
      </c>
      <c r="L281" s="2" t="s">
        <v>36</v>
      </c>
      <c r="M281" s="48">
        <v>8</v>
      </c>
      <c r="N281" s="19">
        <v>922330</v>
      </c>
      <c r="O281" s="19">
        <v>0</v>
      </c>
      <c r="P281" s="19">
        <v>0</v>
      </c>
      <c r="Q281" s="19">
        <v>0</v>
      </c>
      <c r="R281" s="19">
        <f t="shared" si="9"/>
        <v>922330</v>
      </c>
      <c r="V281"/>
    </row>
    <row r="282" spans="1:22" ht="38.25" x14ac:dyDescent="0.25">
      <c r="A282" s="1">
        <v>278</v>
      </c>
      <c r="B282" s="2" t="s">
        <v>501</v>
      </c>
      <c r="C282" s="2" t="s">
        <v>563</v>
      </c>
      <c r="D282" s="2" t="s">
        <v>502</v>
      </c>
      <c r="E282" s="1">
        <v>70850917</v>
      </c>
      <c r="F282" s="2" t="s">
        <v>100</v>
      </c>
      <c r="G282" s="4">
        <v>9988033</v>
      </c>
      <c r="H282" s="2" t="s">
        <v>509</v>
      </c>
      <c r="I282" s="47" t="s">
        <v>34</v>
      </c>
      <c r="J282" s="47" t="s">
        <v>54</v>
      </c>
      <c r="K282" s="5" t="s">
        <v>17</v>
      </c>
      <c r="L282" s="2" t="s">
        <v>36</v>
      </c>
      <c r="M282" s="48">
        <v>4</v>
      </c>
      <c r="N282" s="19">
        <v>1578000</v>
      </c>
      <c r="O282" s="19">
        <v>70000</v>
      </c>
      <c r="P282" s="19">
        <v>0</v>
      </c>
      <c r="Q282" s="19">
        <v>0</v>
      </c>
      <c r="R282" s="19">
        <f t="shared" si="9"/>
        <v>1648000</v>
      </c>
      <c r="V282"/>
    </row>
    <row r="283" spans="1:22" ht="38.25" x14ac:dyDescent="0.25">
      <c r="A283" s="1">
        <v>279</v>
      </c>
      <c r="B283" s="2" t="s">
        <v>510</v>
      </c>
      <c r="C283" s="2" t="s">
        <v>563</v>
      </c>
      <c r="D283" s="2" t="s">
        <v>511</v>
      </c>
      <c r="E283" s="1" t="s">
        <v>512</v>
      </c>
      <c r="F283" s="2" t="s">
        <v>75</v>
      </c>
      <c r="G283" s="4">
        <v>4108171</v>
      </c>
      <c r="H283" s="2" t="s">
        <v>513</v>
      </c>
      <c r="I283" s="47" t="s">
        <v>34</v>
      </c>
      <c r="J283" s="47" t="s">
        <v>54</v>
      </c>
      <c r="K283" s="5" t="s">
        <v>96</v>
      </c>
      <c r="L283" s="2" t="s">
        <v>36</v>
      </c>
      <c r="M283" s="48">
        <v>5</v>
      </c>
      <c r="N283" s="19">
        <v>2066280</v>
      </c>
      <c r="O283" s="19">
        <v>63200</v>
      </c>
      <c r="P283" s="19">
        <v>0</v>
      </c>
      <c r="Q283" s="19">
        <v>0</v>
      </c>
      <c r="R283" s="19">
        <f t="shared" si="9"/>
        <v>2129480</v>
      </c>
      <c r="V283"/>
    </row>
    <row r="284" spans="1:22" ht="38.25" x14ac:dyDescent="0.25">
      <c r="A284" s="1">
        <v>280</v>
      </c>
      <c r="B284" s="2" t="s">
        <v>510</v>
      </c>
      <c r="C284" s="2" t="s">
        <v>563</v>
      </c>
      <c r="D284" s="2" t="s">
        <v>511</v>
      </c>
      <c r="E284" s="1" t="s">
        <v>512</v>
      </c>
      <c r="F284" s="2" t="s">
        <v>76</v>
      </c>
      <c r="G284" s="4">
        <v>4873208</v>
      </c>
      <c r="H284" s="2" t="s">
        <v>514</v>
      </c>
      <c r="I284" s="47" t="s">
        <v>34</v>
      </c>
      <c r="J284" s="47" t="s">
        <v>16</v>
      </c>
      <c r="K284" s="5" t="s">
        <v>96</v>
      </c>
      <c r="L284" s="2" t="s">
        <v>36</v>
      </c>
      <c r="M284" s="48">
        <v>158</v>
      </c>
      <c r="N284" s="19">
        <v>25000000</v>
      </c>
      <c r="O284" s="19">
        <v>1025400</v>
      </c>
      <c r="P284" s="19">
        <v>0</v>
      </c>
      <c r="Q284" s="19">
        <v>0</v>
      </c>
      <c r="R284" s="19">
        <f t="shared" si="9"/>
        <v>26025400</v>
      </c>
      <c r="V284"/>
    </row>
    <row r="285" spans="1:22" ht="38.25" x14ac:dyDescent="0.25">
      <c r="A285" s="1">
        <v>281</v>
      </c>
      <c r="B285" s="2" t="s">
        <v>510</v>
      </c>
      <c r="C285" s="2" t="s">
        <v>563</v>
      </c>
      <c r="D285" s="2" t="s">
        <v>511</v>
      </c>
      <c r="E285" s="1" t="s">
        <v>512</v>
      </c>
      <c r="F285" s="2" t="s">
        <v>309</v>
      </c>
      <c r="G285" s="4">
        <v>5136643</v>
      </c>
      <c r="H285" s="2" t="s">
        <v>515</v>
      </c>
      <c r="I285" s="47" t="s">
        <v>34</v>
      </c>
      <c r="J285" s="47" t="s">
        <v>54</v>
      </c>
      <c r="K285" s="5" t="s">
        <v>96</v>
      </c>
      <c r="L285" s="2" t="s">
        <v>36</v>
      </c>
      <c r="M285" s="48">
        <v>49</v>
      </c>
      <c r="N285" s="19">
        <v>24000000</v>
      </c>
      <c r="O285" s="19">
        <v>481000</v>
      </c>
      <c r="P285" s="19">
        <v>0</v>
      </c>
      <c r="Q285" s="19">
        <v>0</v>
      </c>
      <c r="R285" s="19">
        <f t="shared" si="9"/>
        <v>24481000</v>
      </c>
      <c r="V285"/>
    </row>
    <row r="286" spans="1:22" ht="38.25" x14ac:dyDescent="0.25">
      <c r="A286" s="1">
        <v>282</v>
      </c>
      <c r="B286" s="2" t="s">
        <v>510</v>
      </c>
      <c r="C286" s="2" t="s">
        <v>563</v>
      </c>
      <c r="D286" s="2" t="s">
        <v>511</v>
      </c>
      <c r="E286" s="1" t="s">
        <v>512</v>
      </c>
      <c r="F286" s="2" t="s">
        <v>76</v>
      </c>
      <c r="G286" s="4">
        <v>5582729</v>
      </c>
      <c r="H286" s="2" t="s">
        <v>516</v>
      </c>
      <c r="I286" s="47" t="s">
        <v>34</v>
      </c>
      <c r="J286" s="47" t="s">
        <v>16</v>
      </c>
      <c r="K286" s="5" t="s">
        <v>96</v>
      </c>
      <c r="L286" s="2" t="s">
        <v>36</v>
      </c>
      <c r="M286" s="48">
        <v>38</v>
      </c>
      <c r="N286" s="19">
        <v>7863970</v>
      </c>
      <c r="O286" s="19">
        <v>533400</v>
      </c>
      <c r="P286" s="19">
        <v>0</v>
      </c>
      <c r="Q286" s="19">
        <v>0</v>
      </c>
      <c r="R286" s="19">
        <f t="shared" si="9"/>
        <v>8397370</v>
      </c>
      <c r="V286"/>
    </row>
    <row r="287" spans="1:22" ht="38.25" x14ac:dyDescent="0.25">
      <c r="A287" s="1">
        <v>283</v>
      </c>
      <c r="B287" s="2" t="s">
        <v>510</v>
      </c>
      <c r="C287" s="2" t="s">
        <v>563</v>
      </c>
      <c r="D287" s="2" t="s">
        <v>511</v>
      </c>
      <c r="E287" s="1" t="s">
        <v>512</v>
      </c>
      <c r="F287" s="2" t="s">
        <v>100</v>
      </c>
      <c r="G287" s="4">
        <v>6057420</v>
      </c>
      <c r="H287" s="2" t="s">
        <v>517</v>
      </c>
      <c r="I287" s="47" t="s">
        <v>34</v>
      </c>
      <c r="J287" s="47" t="s">
        <v>54</v>
      </c>
      <c r="K287" s="5" t="s">
        <v>96</v>
      </c>
      <c r="L287" s="2" t="s">
        <v>36</v>
      </c>
      <c r="M287" s="48">
        <v>32</v>
      </c>
      <c r="N287" s="19">
        <v>14757310</v>
      </c>
      <c r="O287" s="19">
        <v>572100</v>
      </c>
      <c r="P287" s="19">
        <v>0</v>
      </c>
      <c r="Q287" s="19">
        <v>0</v>
      </c>
      <c r="R287" s="19">
        <f t="shared" si="9"/>
        <v>15329410</v>
      </c>
      <c r="V287"/>
    </row>
    <row r="288" spans="1:22" ht="38.25" x14ac:dyDescent="0.25">
      <c r="A288" s="1">
        <v>284</v>
      </c>
      <c r="B288" s="2" t="s">
        <v>510</v>
      </c>
      <c r="C288" s="2" t="s">
        <v>563</v>
      </c>
      <c r="D288" s="2" t="s">
        <v>511</v>
      </c>
      <c r="E288" s="1" t="s">
        <v>512</v>
      </c>
      <c r="F288" s="2" t="s">
        <v>75</v>
      </c>
      <c r="G288" s="4">
        <v>6289201</v>
      </c>
      <c r="H288" s="2" t="s">
        <v>514</v>
      </c>
      <c r="I288" s="47" t="s">
        <v>34</v>
      </c>
      <c r="J288" s="47" t="s">
        <v>16</v>
      </c>
      <c r="K288" s="5" t="s">
        <v>96</v>
      </c>
      <c r="L288" s="2" t="s">
        <v>36</v>
      </c>
      <c r="M288" s="48">
        <v>50</v>
      </c>
      <c r="N288" s="19">
        <v>12000000</v>
      </c>
      <c r="O288" s="19">
        <v>450000</v>
      </c>
      <c r="P288" s="19">
        <v>0</v>
      </c>
      <c r="Q288" s="19">
        <v>0</v>
      </c>
      <c r="R288" s="19">
        <f t="shared" si="9"/>
        <v>12450000</v>
      </c>
      <c r="V288"/>
    </row>
    <row r="289" spans="1:22" ht="38.25" x14ac:dyDescent="0.25">
      <c r="A289" s="1">
        <v>285</v>
      </c>
      <c r="B289" s="2" t="s">
        <v>510</v>
      </c>
      <c r="C289" s="2" t="s">
        <v>563</v>
      </c>
      <c r="D289" s="2" t="s">
        <v>511</v>
      </c>
      <c r="E289" s="1" t="s">
        <v>512</v>
      </c>
      <c r="F289" s="2" t="s">
        <v>100</v>
      </c>
      <c r="G289" s="4">
        <v>6798398</v>
      </c>
      <c r="H289" s="2" t="s">
        <v>518</v>
      </c>
      <c r="I289" s="47" t="s">
        <v>34</v>
      </c>
      <c r="J289" s="47" t="s">
        <v>54</v>
      </c>
      <c r="K289" s="5" t="s">
        <v>96</v>
      </c>
      <c r="L289" s="2" t="s">
        <v>36</v>
      </c>
      <c r="M289" s="48">
        <v>44</v>
      </c>
      <c r="N289" s="19">
        <v>16000000</v>
      </c>
      <c r="O289" s="19">
        <v>660000</v>
      </c>
      <c r="P289" s="19">
        <v>0</v>
      </c>
      <c r="Q289" s="19">
        <v>0</v>
      </c>
      <c r="R289" s="19">
        <f t="shared" si="9"/>
        <v>16660000</v>
      </c>
      <c r="V289"/>
    </row>
    <row r="290" spans="1:22" ht="38.25" x14ac:dyDescent="0.25">
      <c r="A290" s="1">
        <v>286</v>
      </c>
      <c r="B290" s="2" t="s">
        <v>510</v>
      </c>
      <c r="C290" s="2" t="s">
        <v>563</v>
      </c>
      <c r="D290" s="2" t="s">
        <v>511</v>
      </c>
      <c r="E290" s="1" t="s">
        <v>512</v>
      </c>
      <c r="F290" s="2" t="s">
        <v>309</v>
      </c>
      <c r="G290" s="4">
        <v>7057786</v>
      </c>
      <c r="H290" s="2" t="s">
        <v>513</v>
      </c>
      <c r="I290" s="47" t="s">
        <v>34</v>
      </c>
      <c r="J290" s="47" t="s">
        <v>54</v>
      </c>
      <c r="K290" s="5" t="s">
        <v>96</v>
      </c>
      <c r="L290" s="2" t="s">
        <v>36</v>
      </c>
      <c r="M290" s="48">
        <v>37</v>
      </c>
      <c r="N290" s="19">
        <v>24293430</v>
      </c>
      <c r="O290" s="19">
        <v>173700</v>
      </c>
      <c r="P290" s="19">
        <v>0</v>
      </c>
      <c r="Q290" s="19">
        <v>0</v>
      </c>
      <c r="R290" s="19">
        <f t="shared" si="9"/>
        <v>24467130</v>
      </c>
      <c r="V290"/>
    </row>
    <row r="291" spans="1:22" ht="38.25" x14ac:dyDescent="0.25">
      <c r="A291" s="1">
        <v>287</v>
      </c>
      <c r="B291" s="2" t="s">
        <v>510</v>
      </c>
      <c r="C291" s="2" t="s">
        <v>563</v>
      </c>
      <c r="D291" s="2" t="s">
        <v>511</v>
      </c>
      <c r="E291" s="1" t="s">
        <v>512</v>
      </c>
      <c r="F291" s="2" t="s">
        <v>309</v>
      </c>
      <c r="G291" s="4">
        <v>7157277</v>
      </c>
      <c r="H291" s="2" t="s">
        <v>519</v>
      </c>
      <c r="I291" s="47" t="s">
        <v>34</v>
      </c>
      <c r="J291" s="47" t="s">
        <v>54</v>
      </c>
      <c r="K291" s="5" t="s">
        <v>96</v>
      </c>
      <c r="L291" s="2" t="s">
        <v>36</v>
      </c>
      <c r="M291" s="48">
        <v>49</v>
      </c>
      <c r="N291" s="19">
        <v>24000000</v>
      </c>
      <c r="O291" s="19">
        <v>400000</v>
      </c>
      <c r="P291" s="19">
        <v>0</v>
      </c>
      <c r="Q291" s="19">
        <v>0</v>
      </c>
      <c r="R291" s="19">
        <f t="shared" si="9"/>
        <v>24400000</v>
      </c>
      <c r="V291"/>
    </row>
    <row r="292" spans="1:22" ht="38.25" x14ac:dyDescent="0.25">
      <c r="A292" s="1">
        <v>288</v>
      </c>
      <c r="B292" s="2" t="s">
        <v>510</v>
      </c>
      <c r="C292" s="2" t="s">
        <v>563</v>
      </c>
      <c r="D292" s="2" t="s">
        <v>511</v>
      </c>
      <c r="E292" s="1" t="s">
        <v>512</v>
      </c>
      <c r="F292" s="2" t="s">
        <v>75</v>
      </c>
      <c r="G292" s="4">
        <v>8134514</v>
      </c>
      <c r="H292" s="2" t="s">
        <v>520</v>
      </c>
      <c r="I292" s="47" t="s">
        <v>34</v>
      </c>
      <c r="J292" s="47" t="s">
        <v>16</v>
      </c>
      <c r="K292" s="5" t="s">
        <v>96</v>
      </c>
      <c r="L292" s="2" t="s">
        <v>36</v>
      </c>
      <c r="M292" s="48">
        <v>32</v>
      </c>
      <c r="N292" s="19">
        <v>8786070</v>
      </c>
      <c r="O292" s="19">
        <v>311400</v>
      </c>
      <c r="P292" s="19">
        <v>0</v>
      </c>
      <c r="Q292" s="19">
        <v>0</v>
      </c>
      <c r="R292" s="19">
        <f t="shared" si="9"/>
        <v>9097470</v>
      </c>
      <c r="V292"/>
    </row>
    <row r="293" spans="1:22" ht="38.25" x14ac:dyDescent="0.25">
      <c r="A293" s="1">
        <v>289</v>
      </c>
      <c r="B293" s="2" t="s">
        <v>510</v>
      </c>
      <c r="C293" s="2" t="s">
        <v>563</v>
      </c>
      <c r="D293" s="2" t="s">
        <v>511</v>
      </c>
      <c r="E293" s="1" t="s">
        <v>512</v>
      </c>
      <c r="F293" s="2" t="s">
        <v>76</v>
      </c>
      <c r="G293" s="4">
        <v>8332631</v>
      </c>
      <c r="H293" s="2" t="s">
        <v>520</v>
      </c>
      <c r="I293" s="47" t="s">
        <v>34</v>
      </c>
      <c r="J293" s="47" t="s">
        <v>16</v>
      </c>
      <c r="K293" s="5" t="s">
        <v>96</v>
      </c>
      <c r="L293" s="2" t="s">
        <v>36</v>
      </c>
      <c r="M293" s="48">
        <v>112</v>
      </c>
      <c r="N293" s="19">
        <v>24000000</v>
      </c>
      <c r="O293" s="19">
        <v>770000</v>
      </c>
      <c r="P293" s="19">
        <v>0</v>
      </c>
      <c r="Q293" s="19">
        <v>0</v>
      </c>
      <c r="R293" s="19">
        <f t="shared" si="9"/>
        <v>24770000</v>
      </c>
      <c r="V293"/>
    </row>
    <row r="294" spans="1:22" ht="38.25" x14ac:dyDescent="0.25">
      <c r="A294" s="1">
        <v>290</v>
      </c>
      <c r="B294" s="2" t="s">
        <v>510</v>
      </c>
      <c r="C294" s="2" t="s">
        <v>563</v>
      </c>
      <c r="D294" s="2" t="s">
        <v>511</v>
      </c>
      <c r="E294" s="1" t="s">
        <v>512</v>
      </c>
      <c r="F294" s="2" t="s">
        <v>309</v>
      </c>
      <c r="G294" s="4">
        <v>9147782</v>
      </c>
      <c r="H294" s="2" t="s">
        <v>521</v>
      </c>
      <c r="I294" s="47" t="s">
        <v>34</v>
      </c>
      <c r="J294" s="47" t="s">
        <v>54</v>
      </c>
      <c r="K294" s="5" t="s">
        <v>96</v>
      </c>
      <c r="L294" s="2" t="s">
        <v>36</v>
      </c>
      <c r="M294" s="48">
        <v>36</v>
      </c>
      <c r="N294" s="19">
        <v>19100000</v>
      </c>
      <c r="O294" s="19">
        <v>353400</v>
      </c>
      <c r="P294" s="19">
        <v>0</v>
      </c>
      <c r="Q294" s="19">
        <v>0</v>
      </c>
      <c r="R294" s="19">
        <f t="shared" si="9"/>
        <v>19453400</v>
      </c>
      <c r="V294"/>
    </row>
    <row r="295" spans="1:22" ht="38.25" x14ac:dyDescent="0.25">
      <c r="A295" s="1">
        <v>291</v>
      </c>
      <c r="B295" s="2" t="s">
        <v>510</v>
      </c>
      <c r="C295" s="2" t="s">
        <v>563</v>
      </c>
      <c r="D295" s="2" t="s">
        <v>511</v>
      </c>
      <c r="E295" s="1" t="s">
        <v>512</v>
      </c>
      <c r="F295" s="2" t="s">
        <v>309</v>
      </c>
      <c r="G295" s="4">
        <v>9227617</v>
      </c>
      <c r="H295" s="2" t="s">
        <v>522</v>
      </c>
      <c r="I295" s="47" t="s">
        <v>34</v>
      </c>
      <c r="J295" s="47" t="s">
        <v>54</v>
      </c>
      <c r="K295" s="5" t="s">
        <v>96</v>
      </c>
      <c r="L295" s="2" t="s">
        <v>36</v>
      </c>
      <c r="M295" s="48">
        <v>43</v>
      </c>
      <c r="N295" s="19">
        <v>26314970</v>
      </c>
      <c r="O295" s="19">
        <v>422200</v>
      </c>
      <c r="P295" s="19">
        <v>0</v>
      </c>
      <c r="Q295" s="19">
        <v>0</v>
      </c>
      <c r="R295" s="19">
        <f t="shared" si="9"/>
        <v>26737170</v>
      </c>
      <c r="V295"/>
    </row>
    <row r="296" spans="1:22" ht="38.25" x14ac:dyDescent="0.25">
      <c r="A296" s="1">
        <v>292</v>
      </c>
      <c r="B296" s="2" t="s">
        <v>510</v>
      </c>
      <c r="C296" s="2" t="s">
        <v>563</v>
      </c>
      <c r="D296" s="2" t="s">
        <v>511</v>
      </c>
      <c r="E296" s="1" t="s">
        <v>512</v>
      </c>
      <c r="F296" s="2" t="s">
        <v>33</v>
      </c>
      <c r="G296" s="4">
        <v>9934092</v>
      </c>
      <c r="H296" s="2" t="s">
        <v>523</v>
      </c>
      <c r="I296" s="47" t="s">
        <v>34</v>
      </c>
      <c r="J296" s="47" t="s">
        <v>54</v>
      </c>
      <c r="K296" s="5" t="s">
        <v>96</v>
      </c>
      <c r="L296" s="2" t="s">
        <v>36</v>
      </c>
      <c r="M296" s="48">
        <v>3</v>
      </c>
      <c r="N296" s="19">
        <v>1416650</v>
      </c>
      <c r="O296" s="19">
        <v>39300</v>
      </c>
      <c r="P296" s="19">
        <v>0</v>
      </c>
      <c r="Q296" s="19">
        <v>0</v>
      </c>
      <c r="R296" s="19">
        <f t="shared" si="9"/>
        <v>1455950</v>
      </c>
      <c r="V296"/>
    </row>
    <row r="297" spans="1:22" ht="25.5" x14ac:dyDescent="0.25">
      <c r="A297" s="1">
        <v>293</v>
      </c>
      <c r="B297" s="2" t="s">
        <v>400</v>
      </c>
      <c r="C297" s="2" t="s">
        <v>565</v>
      </c>
      <c r="D297" s="2" t="s">
        <v>401</v>
      </c>
      <c r="E297" s="1">
        <v>71230629</v>
      </c>
      <c r="F297" s="2" t="s">
        <v>112</v>
      </c>
      <c r="G297" s="4">
        <v>1420997</v>
      </c>
      <c r="H297" s="2" t="s">
        <v>402</v>
      </c>
      <c r="I297" s="47" t="s">
        <v>23</v>
      </c>
      <c r="J297" s="47" t="s">
        <v>63</v>
      </c>
      <c r="K297" s="5" t="s">
        <v>220</v>
      </c>
      <c r="L297" s="2" t="s">
        <v>18</v>
      </c>
      <c r="M297" s="48">
        <v>2.75</v>
      </c>
      <c r="N297" s="19">
        <v>2117980</v>
      </c>
      <c r="O297" s="19">
        <v>244000</v>
      </c>
      <c r="P297" s="19">
        <v>0</v>
      </c>
      <c r="Q297" s="19">
        <v>0</v>
      </c>
      <c r="R297" s="19">
        <f t="shared" si="9"/>
        <v>2361980</v>
      </c>
      <c r="V297"/>
    </row>
    <row r="298" spans="1:22" ht="38.25" x14ac:dyDescent="0.25">
      <c r="A298" s="1">
        <v>294</v>
      </c>
      <c r="B298" s="2" t="s">
        <v>400</v>
      </c>
      <c r="C298" s="2" t="s">
        <v>565</v>
      </c>
      <c r="D298" s="2" t="s">
        <v>401</v>
      </c>
      <c r="E298" s="1">
        <v>71230629</v>
      </c>
      <c r="F298" s="2" t="s">
        <v>107</v>
      </c>
      <c r="G298" s="4">
        <v>4417383</v>
      </c>
      <c r="H298" s="2" t="s">
        <v>403</v>
      </c>
      <c r="I298" s="47" t="s">
        <v>23</v>
      </c>
      <c r="J298" s="47" t="s">
        <v>54</v>
      </c>
      <c r="K298" s="5" t="s">
        <v>220</v>
      </c>
      <c r="L298" s="2" t="s">
        <v>18</v>
      </c>
      <c r="M298" s="48">
        <v>3.75</v>
      </c>
      <c r="N298" s="19">
        <v>2377070</v>
      </c>
      <c r="O298" s="19">
        <v>234800</v>
      </c>
      <c r="P298" s="19">
        <v>0</v>
      </c>
      <c r="Q298" s="19">
        <v>0</v>
      </c>
      <c r="R298" s="19">
        <f t="shared" si="9"/>
        <v>2611870</v>
      </c>
      <c r="V298"/>
    </row>
    <row r="299" spans="1:22" ht="25.5" x14ac:dyDescent="0.25">
      <c r="A299" s="1">
        <v>295</v>
      </c>
      <c r="B299" s="2" t="s">
        <v>400</v>
      </c>
      <c r="C299" s="2" t="s">
        <v>565</v>
      </c>
      <c r="D299" s="2" t="s">
        <v>401</v>
      </c>
      <c r="E299" s="1">
        <v>71230629</v>
      </c>
      <c r="F299" s="2" t="s">
        <v>61</v>
      </c>
      <c r="G299" s="4">
        <v>6327242</v>
      </c>
      <c r="H299" s="2" t="s">
        <v>160</v>
      </c>
      <c r="I299" s="47" t="s">
        <v>58</v>
      </c>
      <c r="J299" s="47" t="s">
        <v>63</v>
      </c>
      <c r="K299" s="5" t="s">
        <v>220</v>
      </c>
      <c r="L299" s="2" t="s">
        <v>18</v>
      </c>
      <c r="M299" s="48">
        <v>4</v>
      </c>
      <c r="N299" s="19">
        <v>3080970</v>
      </c>
      <c r="O299" s="19">
        <v>292200</v>
      </c>
      <c r="P299" s="19">
        <v>0</v>
      </c>
      <c r="Q299" s="19">
        <v>0</v>
      </c>
      <c r="R299" s="19">
        <f t="shared" ref="R299:R330" si="10">SUM(N299:Q299)</f>
        <v>3373170</v>
      </c>
      <c r="V299"/>
    </row>
    <row r="300" spans="1:22" ht="25.5" x14ac:dyDescent="0.25">
      <c r="A300" s="1">
        <v>296</v>
      </c>
      <c r="B300" s="2" t="s">
        <v>400</v>
      </c>
      <c r="C300" s="2" t="s">
        <v>565</v>
      </c>
      <c r="D300" s="2" t="s">
        <v>401</v>
      </c>
      <c r="E300" s="1">
        <v>71230629</v>
      </c>
      <c r="F300" s="2" t="s">
        <v>31</v>
      </c>
      <c r="G300" s="4">
        <v>8646020</v>
      </c>
      <c r="H300" s="2" t="s">
        <v>404</v>
      </c>
      <c r="I300" s="47" t="s">
        <v>58</v>
      </c>
      <c r="J300" s="47" t="s">
        <v>16</v>
      </c>
      <c r="K300" s="5" t="s">
        <v>220</v>
      </c>
      <c r="L300" s="2" t="s">
        <v>18</v>
      </c>
      <c r="M300" s="48">
        <f>18+5</f>
        <v>23</v>
      </c>
      <c r="N300" s="19">
        <v>9260680</v>
      </c>
      <c r="O300" s="19">
        <v>1150000</v>
      </c>
      <c r="P300" s="19">
        <v>1626800</v>
      </c>
      <c r="Q300" s="19">
        <v>0</v>
      </c>
      <c r="R300" s="19">
        <f t="shared" si="10"/>
        <v>12037480</v>
      </c>
      <c r="V300"/>
    </row>
    <row r="301" spans="1:22" ht="25.5" x14ac:dyDescent="0.25">
      <c r="A301" s="1">
        <v>297</v>
      </c>
      <c r="B301" s="2" t="s">
        <v>524</v>
      </c>
      <c r="C301" s="2" t="s">
        <v>563</v>
      </c>
      <c r="D301" s="2" t="s">
        <v>525</v>
      </c>
      <c r="E301" s="1">
        <v>49562827</v>
      </c>
      <c r="F301" s="2" t="s">
        <v>76</v>
      </c>
      <c r="G301" s="4">
        <v>2080657</v>
      </c>
      <c r="H301" s="2" t="s">
        <v>526</v>
      </c>
      <c r="I301" s="47" t="s">
        <v>34</v>
      </c>
      <c r="J301" s="47" t="s">
        <v>16</v>
      </c>
      <c r="K301" s="5" t="s">
        <v>248</v>
      </c>
      <c r="L301" s="2" t="s">
        <v>36</v>
      </c>
      <c r="M301" s="48">
        <v>196</v>
      </c>
      <c r="N301" s="19">
        <v>44147650</v>
      </c>
      <c r="O301" s="19">
        <v>1618600</v>
      </c>
      <c r="P301" s="19">
        <v>0</v>
      </c>
      <c r="Q301" s="19">
        <v>0</v>
      </c>
      <c r="R301" s="19">
        <f t="shared" si="10"/>
        <v>45766250</v>
      </c>
      <c r="V301"/>
    </row>
    <row r="302" spans="1:22" ht="51" x14ac:dyDescent="0.25">
      <c r="A302" s="1">
        <v>298</v>
      </c>
      <c r="B302" s="2" t="s">
        <v>524</v>
      </c>
      <c r="C302" s="2" t="s">
        <v>563</v>
      </c>
      <c r="D302" s="2" t="s">
        <v>525</v>
      </c>
      <c r="E302" s="1">
        <v>49562827</v>
      </c>
      <c r="F302" s="2" t="s">
        <v>100</v>
      </c>
      <c r="G302" s="4">
        <v>2141770</v>
      </c>
      <c r="H302" s="2" t="s">
        <v>527</v>
      </c>
      <c r="I302" s="47" t="s">
        <v>34</v>
      </c>
      <c r="J302" s="47" t="s">
        <v>54</v>
      </c>
      <c r="K302" s="5" t="s">
        <v>248</v>
      </c>
      <c r="L302" s="2" t="s">
        <v>36</v>
      </c>
      <c r="M302" s="48">
        <v>9</v>
      </c>
      <c r="N302" s="19">
        <v>4150490</v>
      </c>
      <c r="O302" s="19">
        <v>160800</v>
      </c>
      <c r="P302" s="19">
        <v>0</v>
      </c>
      <c r="Q302" s="19">
        <v>0</v>
      </c>
      <c r="R302" s="19">
        <f t="shared" si="10"/>
        <v>4311290</v>
      </c>
      <c r="V302"/>
    </row>
    <row r="303" spans="1:22" ht="25.5" x14ac:dyDescent="0.25">
      <c r="A303" s="1">
        <v>299</v>
      </c>
      <c r="B303" s="2" t="s">
        <v>524</v>
      </c>
      <c r="C303" s="2" t="s">
        <v>563</v>
      </c>
      <c r="D303" s="2" t="s">
        <v>525</v>
      </c>
      <c r="E303" s="1">
        <v>49562827</v>
      </c>
      <c r="F303" s="2" t="s">
        <v>76</v>
      </c>
      <c r="G303" s="4">
        <v>2952927</v>
      </c>
      <c r="H303" s="2" t="s">
        <v>528</v>
      </c>
      <c r="I303" s="47" t="s">
        <v>34</v>
      </c>
      <c r="J303" s="47" t="s">
        <v>16</v>
      </c>
      <c r="K303" s="5" t="s">
        <v>121</v>
      </c>
      <c r="L303" s="2" t="s">
        <v>36</v>
      </c>
      <c r="M303" s="48">
        <v>49</v>
      </c>
      <c r="N303" s="19">
        <v>10140390</v>
      </c>
      <c r="O303" s="19">
        <v>687900</v>
      </c>
      <c r="P303" s="19">
        <v>0</v>
      </c>
      <c r="Q303" s="19">
        <v>0</v>
      </c>
      <c r="R303" s="19">
        <f t="shared" si="10"/>
        <v>10828290</v>
      </c>
      <c r="V303"/>
    </row>
    <row r="304" spans="1:22" ht="25.5" x14ac:dyDescent="0.25">
      <c r="A304" s="1">
        <v>300</v>
      </c>
      <c r="B304" s="2" t="s">
        <v>524</v>
      </c>
      <c r="C304" s="2" t="s">
        <v>563</v>
      </c>
      <c r="D304" s="2" t="s">
        <v>525</v>
      </c>
      <c r="E304" s="1">
        <v>49562827</v>
      </c>
      <c r="F304" s="2" t="s">
        <v>100</v>
      </c>
      <c r="G304" s="4">
        <v>3499100</v>
      </c>
      <c r="H304" s="2" t="s">
        <v>537</v>
      </c>
      <c r="I304" s="47" t="s">
        <v>34</v>
      </c>
      <c r="J304" s="47" t="s">
        <v>54</v>
      </c>
      <c r="K304" s="5" t="s">
        <v>70</v>
      </c>
      <c r="L304" s="2" t="s">
        <v>36</v>
      </c>
      <c r="M304" s="48">
        <v>8</v>
      </c>
      <c r="N304" s="19">
        <v>4487000</v>
      </c>
      <c r="O304" s="19">
        <v>214500</v>
      </c>
      <c r="P304" s="19">
        <v>0</v>
      </c>
      <c r="Q304" s="19">
        <v>0</v>
      </c>
      <c r="R304" s="19">
        <f t="shared" si="10"/>
        <v>4701500</v>
      </c>
      <c r="V304"/>
    </row>
    <row r="305" spans="1:22" ht="25.5" x14ac:dyDescent="0.25">
      <c r="A305" s="1">
        <v>301</v>
      </c>
      <c r="B305" s="2" t="s">
        <v>524</v>
      </c>
      <c r="C305" s="2" t="s">
        <v>563</v>
      </c>
      <c r="D305" s="2" t="s">
        <v>525</v>
      </c>
      <c r="E305" s="1">
        <v>49562827</v>
      </c>
      <c r="F305" s="2" t="s">
        <v>76</v>
      </c>
      <c r="G305" s="4">
        <v>5239713</v>
      </c>
      <c r="H305" s="2" t="s">
        <v>529</v>
      </c>
      <c r="I305" s="47" t="s">
        <v>34</v>
      </c>
      <c r="J305" s="47" t="s">
        <v>16</v>
      </c>
      <c r="K305" s="5" t="s">
        <v>70</v>
      </c>
      <c r="L305" s="2" t="s">
        <v>36</v>
      </c>
      <c r="M305" s="48">
        <v>51</v>
      </c>
      <c r="N305" s="19">
        <v>10554280</v>
      </c>
      <c r="O305" s="19">
        <v>715800</v>
      </c>
      <c r="P305" s="19">
        <v>0</v>
      </c>
      <c r="Q305" s="19">
        <v>0</v>
      </c>
      <c r="R305" s="19">
        <f t="shared" si="10"/>
        <v>11270080</v>
      </c>
      <c r="V305"/>
    </row>
    <row r="306" spans="1:22" ht="38.25" x14ac:dyDescent="0.25">
      <c r="A306" s="1">
        <v>302</v>
      </c>
      <c r="B306" s="2" t="s">
        <v>524</v>
      </c>
      <c r="C306" s="2" t="s">
        <v>563</v>
      </c>
      <c r="D306" s="2" t="s">
        <v>525</v>
      </c>
      <c r="E306" s="1">
        <v>49562827</v>
      </c>
      <c r="F306" s="2" t="s">
        <v>100</v>
      </c>
      <c r="G306" s="4">
        <v>5484955</v>
      </c>
      <c r="H306" s="2" t="s">
        <v>536</v>
      </c>
      <c r="I306" s="47" t="s">
        <v>34</v>
      </c>
      <c r="J306" s="47" t="s">
        <v>54</v>
      </c>
      <c r="K306" s="5" t="s">
        <v>121</v>
      </c>
      <c r="L306" s="2" t="s">
        <v>36</v>
      </c>
      <c r="M306" s="48">
        <v>8</v>
      </c>
      <c r="N306" s="19">
        <v>3689320</v>
      </c>
      <c r="O306" s="19">
        <v>142900</v>
      </c>
      <c r="P306" s="19">
        <v>0</v>
      </c>
      <c r="Q306" s="19">
        <v>0</v>
      </c>
      <c r="R306" s="19">
        <f t="shared" si="10"/>
        <v>3832220</v>
      </c>
      <c r="V306"/>
    </row>
    <row r="307" spans="1:22" ht="63.75" x14ac:dyDescent="0.25">
      <c r="A307" s="1">
        <v>303</v>
      </c>
      <c r="B307" s="2" t="s">
        <v>524</v>
      </c>
      <c r="C307" s="2" t="s">
        <v>563</v>
      </c>
      <c r="D307" s="2" t="s">
        <v>525</v>
      </c>
      <c r="E307" s="1">
        <v>49562827</v>
      </c>
      <c r="F307" s="2" t="s">
        <v>309</v>
      </c>
      <c r="G307" s="4">
        <v>5730896</v>
      </c>
      <c r="H307" s="2" t="s">
        <v>530</v>
      </c>
      <c r="I307" s="47" t="s">
        <v>34</v>
      </c>
      <c r="J307" s="47" t="s">
        <v>54</v>
      </c>
      <c r="K307" s="5" t="s">
        <v>121</v>
      </c>
      <c r="L307" s="2" t="s">
        <v>36</v>
      </c>
      <c r="M307" s="48">
        <v>18</v>
      </c>
      <c r="N307" s="19">
        <v>11015570</v>
      </c>
      <c r="O307" s="19">
        <v>176700</v>
      </c>
      <c r="P307" s="19">
        <v>0</v>
      </c>
      <c r="Q307" s="19">
        <v>0</v>
      </c>
      <c r="R307" s="19">
        <f t="shared" si="10"/>
        <v>11192270</v>
      </c>
      <c r="V307"/>
    </row>
    <row r="308" spans="1:22" ht="25.5" x14ac:dyDescent="0.25">
      <c r="A308" s="1">
        <v>304</v>
      </c>
      <c r="B308" s="2" t="s">
        <v>524</v>
      </c>
      <c r="C308" s="2" t="s">
        <v>563</v>
      </c>
      <c r="D308" s="2" t="s">
        <v>525</v>
      </c>
      <c r="E308" s="1">
        <v>49562827</v>
      </c>
      <c r="F308" s="2" t="s">
        <v>76</v>
      </c>
      <c r="G308" s="4">
        <v>5934524</v>
      </c>
      <c r="H308" s="2" t="s">
        <v>531</v>
      </c>
      <c r="I308" s="47" t="s">
        <v>34</v>
      </c>
      <c r="J308" s="47" t="s">
        <v>16</v>
      </c>
      <c r="K308" s="5" t="s">
        <v>70</v>
      </c>
      <c r="L308" s="2" t="s">
        <v>36</v>
      </c>
      <c r="M308" s="48">
        <v>128</v>
      </c>
      <c r="N308" s="19">
        <v>28831120</v>
      </c>
      <c r="O308" s="19">
        <v>1057000</v>
      </c>
      <c r="P308" s="19">
        <v>0</v>
      </c>
      <c r="Q308" s="19">
        <v>0</v>
      </c>
      <c r="R308" s="19">
        <f t="shared" si="10"/>
        <v>29888120</v>
      </c>
      <c r="V308"/>
    </row>
    <row r="309" spans="1:22" ht="38.25" x14ac:dyDescent="0.25">
      <c r="A309" s="1">
        <v>305</v>
      </c>
      <c r="B309" s="2" t="s">
        <v>524</v>
      </c>
      <c r="C309" s="2" t="s">
        <v>563</v>
      </c>
      <c r="D309" s="2" t="s">
        <v>525</v>
      </c>
      <c r="E309" s="1">
        <v>49562827</v>
      </c>
      <c r="F309" s="2" t="s">
        <v>100</v>
      </c>
      <c r="G309" s="4">
        <v>7605066</v>
      </c>
      <c r="H309" s="2" t="s">
        <v>532</v>
      </c>
      <c r="I309" s="47" t="s">
        <v>34</v>
      </c>
      <c r="J309" s="47" t="s">
        <v>54</v>
      </c>
      <c r="K309" s="5" t="s">
        <v>248</v>
      </c>
      <c r="L309" s="2" t="s">
        <v>36</v>
      </c>
      <c r="M309" s="48">
        <v>5</v>
      </c>
      <c r="N309" s="19">
        <v>2305830</v>
      </c>
      <c r="O309" s="19">
        <v>89300</v>
      </c>
      <c r="P309" s="19">
        <v>0</v>
      </c>
      <c r="Q309" s="19">
        <v>0</v>
      </c>
      <c r="R309" s="19">
        <f t="shared" si="10"/>
        <v>2395130</v>
      </c>
      <c r="V309"/>
    </row>
    <row r="310" spans="1:22" ht="63.75" x14ac:dyDescent="0.25">
      <c r="A310" s="1">
        <v>306</v>
      </c>
      <c r="B310" s="2" t="s">
        <v>524</v>
      </c>
      <c r="C310" s="2" t="s">
        <v>563</v>
      </c>
      <c r="D310" s="2" t="s">
        <v>525</v>
      </c>
      <c r="E310" s="1">
        <v>49562827</v>
      </c>
      <c r="F310" s="2" t="s">
        <v>309</v>
      </c>
      <c r="G310" s="4">
        <v>8138516</v>
      </c>
      <c r="H310" s="2" t="s">
        <v>533</v>
      </c>
      <c r="I310" s="47" t="s">
        <v>34</v>
      </c>
      <c r="J310" s="47" t="s">
        <v>54</v>
      </c>
      <c r="K310" s="5" t="s">
        <v>121</v>
      </c>
      <c r="L310" s="2" t="s">
        <v>36</v>
      </c>
      <c r="M310" s="48">
        <v>18</v>
      </c>
      <c r="N310" s="19">
        <v>11015570</v>
      </c>
      <c r="O310" s="19">
        <v>176700</v>
      </c>
      <c r="P310" s="19">
        <v>0</v>
      </c>
      <c r="Q310" s="19">
        <v>0</v>
      </c>
      <c r="R310" s="19">
        <f t="shared" si="10"/>
        <v>11192270</v>
      </c>
      <c r="V310"/>
    </row>
    <row r="311" spans="1:22" ht="25.5" x14ac:dyDescent="0.25">
      <c r="A311" s="1">
        <v>307</v>
      </c>
      <c r="B311" s="2" t="s">
        <v>524</v>
      </c>
      <c r="C311" s="2" t="s">
        <v>563</v>
      </c>
      <c r="D311" s="2" t="s">
        <v>525</v>
      </c>
      <c r="E311" s="1">
        <v>49562827</v>
      </c>
      <c r="F311" s="2" t="s">
        <v>75</v>
      </c>
      <c r="G311" s="4">
        <v>8834308</v>
      </c>
      <c r="H311" s="2" t="s">
        <v>528</v>
      </c>
      <c r="I311" s="47" t="s">
        <v>34</v>
      </c>
      <c r="J311" s="47" t="s">
        <v>16</v>
      </c>
      <c r="K311" s="5" t="s">
        <v>121</v>
      </c>
      <c r="L311" s="2" t="s">
        <v>36</v>
      </c>
      <c r="M311" s="48">
        <v>22</v>
      </c>
      <c r="N311" s="19">
        <v>6040420</v>
      </c>
      <c r="O311" s="19">
        <v>214100</v>
      </c>
      <c r="P311" s="19">
        <v>0</v>
      </c>
      <c r="Q311" s="19">
        <v>0</v>
      </c>
      <c r="R311" s="19">
        <f t="shared" si="10"/>
        <v>6254520</v>
      </c>
      <c r="V311"/>
    </row>
    <row r="312" spans="1:22" ht="25.5" x14ac:dyDescent="0.25">
      <c r="A312" s="1">
        <v>308</v>
      </c>
      <c r="B312" s="2" t="s">
        <v>524</v>
      </c>
      <c r="C312" s="2" t="s">
        <v>563</v>
      </c>
      <c r="D312" s="2" t="s">
        <v>525</v>
      </c>
      <c r="E312" s="1">
        <v>49562827</v>
      </c>
      <c r="F312" s="2" t="s">
        <v>75</v>
      </c>
      <c r="G312" s="4">
        <v>9637335</v>
      </c>
      <c r="H312" s="2" t="s">
        <v>534</v>
      </c>
      <c r="I312" s="47" t="s">
        <v>34</v>
      </c>
      <c r="J312" s="47" t="s">
        <v>54</v>
      </c>
      <c r="K312" s="5" t="s">
        <v>70</v>
      </c>
      <c r="L312" s="2" t="s">
        <v>36</v>
      </c>
      <c r="M312" s="48">
        <v>64</v>
      </c>
      <c r="N312" s="19">
        <v>28063410</v>
      </c>
      <c r="O312" s="19">
        <v>550000</v>
      </c>
      <c r="P312" s="19">
        <v>0</v>
      </c>
      <c r="Q312" s="19">
        <v>0</v>
      </c>
      <c r="R312" s="19">
        <f t="shared" si="10"/>
        <v>28613410</v>
      </c>
      <c r="V312"/>
    </row>
    <row r="313" spans="1:22" ht="25.5" x14ac:dyDescent="0.25">
      <c r="A313" s="1">
        <v>309</v>
      </c>
      <c r="B313" s="2" t="s">
        <v>524</v>
      </c>
      <c r="C313" s="2" t="s">
        <v>563</v>
      </c>
      <c r="D313" s="2" t="s">
        <v>525</v>
      </c>
      <c r="E313" s="1">
        <v>49562827</v>
      </c>
      <c r="F313" s="2" t="s">
        <v>100</v>
      </c>
      <c r="G313" s="4">
        <v>9771567</v>
      </c>
      <c r="H313" s="2" t="s">
        <v>535</v>
      </c>
      <c r="I313" s="47" t="s">
        <v>34</v>
      </c>
      <c r="J313" s="47" t="s">
        <v>54</v>
      </c>
      <c r="K313" s="5" t="s">
        <v>70</v>
      </c>
      <c r="L313" s="2" t="s">
        <v>36</v>
      </c>
      <c r="M313" s="48">
        <v>5</v>
      </c>
      <c r="N313" s="19">
        <v>2305830</v>
      </c>
      <c r="O313" s="19">
        <v>67700</v>
      </c>
      <c r="P313" s="19">
        <v>0</v>
      </c>
      <c r="Q313" s="19">
        <v>0</v>
      </c>
      <c r="R313" s="19">
        <f t="shared" si="10"/>
        <v>2373530</v>
      </c>
      <c r="V313"/>
    </row>
    <row r="314" spans="1:22" ht="25.5" x14ac:dyDescent="0.25">
      <c r="A314" s="1">
        <v>310</v>
      </c>
      <c r="B314" s="2" t="s">
        <v>405</v>
      </c>
      <c r="C314" s="2" t="s">
        <v>567</v>
      </c>
      <c r="D314" s="2" t="s">
        <v>406</v>
      </c>
      <c r="E314" s="1">
        <v>70965200</v>
      </c>
      <c r="F314" s="2" t="s">
        <v>407</v>
      </c>
      <c r="G314" s="4">
        <v>3790557</v>
      </c>
      <c r="H314" s="2" t="s">
        <v>408</v>
      </c>
      <c r="I314" s="47" t="s">
        <v>23</v>
      </c>
      <c r="J314" s="47" t="s">
        <v>54</v>
      </c>
      <c r="K314" s="5" t="s">
        <v>121</v>
      </c>
      <c r="L314" s="2" t="s">
        <v>18</v>
      </c>
      <c r="M314" s="48">
        <v>4</v>
      </c>
      <c r="N314" s="19">
        <v>3147550</v>
      </c>
      <c r="O314" s="19">
        <v>201000</v>
      </c>
      <c r="P314" s="19">
        <v>0</v>
      </c>
      <c r="Q314" s="19">
        <v>0</v>
      </c>
      <c r="R314" s="19">
        <f t="shared" si="10"/>
        <v>3348550</v>
      </c>
      <c r="V314"/>
    </row>
    <row r="315" spans="1:22" ht="38.25" x14ac:dyDescent="0.25">
      <c r="A315" s="1">
        <v>311</v>
      </c>
      <c r="B315" s="2" t="s">
        <v>409</v>
      </c>
      <c r="C315" s="2" t="s">
        <v>562</v>
      </c>
      <c r="D315" s="2" t="s">
        <v>410</v>
      </c>
      <c r="E315" s="1">
        <v>60557621</v>
      </c>
      <c r="F315" s="2" t="s">
        <v>68</v>
      </c>
      <c r="G315" s="4">
        <v>3424265</v>
      </c>
      <c r="H315" s="2" t="s">
        <v>411</v>
      </c>
      <c r="I315" s="47" t="s">
        <v>23</v>
      </c>
      <c r="J315" s="47" t="s">
        <v>24</v>
      </c>
      <c r="K315" s="5" t="s">
        <v>412</v>
      </c>
      <c r="L315" s="2" t="s">
        <v>18</v>
      </c>
      <c r="M315" s="48">
        <v>1.5</v>
      </c>
      <c r="N315" s="19">
        <v>1160150</v>
      </c>
      <c r="O315" s="19">
        <v>136200</v>
      </c>
      <c r="P315" s="19">
        <v>0</v>
      </c>
      <c r="Q315" s="19">
        <v>0</v>
      </c>
      <c r="R315" s="19">
        <f t="shared" si="10"/>
        <v>1296350</v>
      </c>
      <c r="V315"/>
    </row>
    <row r="316" spans="1:22" ht="25.5" x14ac:dyDescent="0.25">
      <c r="A316" s="1">
        <v>312</v>
      </c>
      <c r="B316" s="2" t="s">
        <v>409</v>
      </c>
      <c r="C316" s="2" t="s">
        <v>562</v>
      </c>
      <c r="D316" s="2" t="s">
        <v>410</v>
      </c>
      <c r="E316" s="1">
        <v>60557621</v>
      </c>
      <c r="F316" s="2" t="s">
        <v>21</v>
      </c>
      <c r="G316" s="4">
        <v>5835780</v>
      </c>
      <c r="H316" s="2" t="s">
        <v>413</v>
      </c>
      <c r="I316" s="47" t="s">
        <v>23</v>
      </c>
      <c r="J316" s="47" t="s">
        <v>24</v>
      </c>
      <c r="K316" s="5" t="s">
        <v>17</v>
      </c>
      <c r="L316" s="2" t="s">
        <v>18</v>
      </c>
      <c r="M316" s="48">
        <v>2.5099999999999998</v>
      </c>
      <c r="N316" s="19">
        <v>1266450</v>
      </c>
      <c r="O316" s="19">
        <v>405800</v>
      </c>
      <c r="P316" s="19">
        <v>0</v>
      </c>
      <c r="Q316" s="19">
        <v>0</v>
      </c>
      <c r="R316" s="19">
        <f t="shared" si="10"/>
        <v>1672250</v>
      </c>
      <c r="V316"/>
    </row>
    <row r="317" spans="1:22" ht="38.25" x14ac:dyDescent="0.25">
      <c r="A317" s="1">
        <v>313</v>
      </c>
      <c r="B317" s="2" t="s">
        <v>409</v>
      </c>
      <c r="C317" s="2" t="s">
        <v>562</v>
      </c>
      <c r="D317" s="2" t="s">
        <v>410</v>
      </c>
      <c r="E317" s="1">
        <v>60557621</v>
      </c>
      <c r="F317" s="2" t="s">
        <v>68</v>
      </c>
      <c r="G317" s="4">
        <v>6651192</v>
      </c>
      <c r="H317" s="2" t="s">
        <v>414</v>
      </c>
      <c r="I317" s="47" t="s">
        <v>23</v>
      </c>
      <c r="J317" s="47" t="s">
        <v>24</v>
      </c>
      <c r="K317" s="5" t="s">
        <v>412</v>
      </c>
      <c r="L317" s="2" t="s">
        <v>18</v>
      </c>
      <c r="M317" s="48">
        <v>3.15</v>
      </c>
      <c r="N317" s="19">
        <v>2436320</v>
      </c>
      <c r="O317" s="19">
        <v>278900</v>
      </c>
      <c r="P317" s="19">
        <v>0</v>
      </c>
      <c r="Q317" s="19">
        <v>0</v>
      </c>
      <c r="R317" s="19">
        <f t="shared" si="10"/>
        <v>2715220</v>
      </c>
      <c r="V317"/>
    </row>
    <row r="318" spans="1:22" ht="25.5" x14ac:dyDescent="0.25">
      <c r="A318" s="1">
        <v>314</v>
      </c>
      <c r="B318" s="2" t="s">
        <v>409</v>
      </c>
      <c r="C318" s="2" t="s">
        <v>562</v>
      </c>
      <c r="D318" s="2" t="s">
        <v>410</v>
      </c>
      <c r="E318" s="1">
        <v>60557621</v>
      </c>
      <c r="F318" s="2" t="s">
        <v>112</v>
      </c>
      <c r="G318" s="4">
        <v>7314919</v>
      </c>
      <c r="H318" s="2" t="s">
        <v>415</v>
      </c>
      <c r="I318" s="47" t="s">
        <v>45</v>
      </c>
      <c r="J318" s="47" t="s">
        <v>63</v>
      </c>
      <c r="K318" s="5" t="s">
        <v>46</v>
      </c>
      <c r="L318" s="2" t="s">
        <v>18</v>
      </c>
      <c r="M318" s="48">
        <v>3</v>
      </c>
      <c r="N318" s="19">
        <v>2310520</v>
      </c>
      <c r="O318" s="19">
        <v>266200</v>
      </c>
      <c r="P318" s="19">
        <v>0</v>
      </c>
      <c r="Q318" s="19">
        <v>0</v>
      </c>
      <c r="R318" s="19">
        <f t="shared" si="10"/>
        <v>2576720</v>
      </c>
      <c r="V318"/>
    </row>
    <row r="319" spans="1:22" ht="25.5" x14ac:dyDescent="0.25">
      <c r="A319" s="1">
        <v>315</v>
      </c>
      <c r="B319" s="2" t="s">
        <v>409</v>
      </c>
      <c r="C319" s="2" t="s">
        <v>562</v>
      </c>
      <c r="D319" s="2" t="s">
        <v>410</v>
      </c>
      <c r="E319" s="1">
        <v>60557621</v>
      </c>
      <c r="F319" s="2" t="s">
        <v>304</v>
      </c>
      <c r="G319" s="4">
        <v>8664237</v>
      </c>
      <c r="H319" s="2" t="s">
        <v>416</v>
      </c>
      <c r="I319" s="47" t="s">
        <v>34</v>
      </c>
      <c r="J319" s="47" t="s">
        <v>24</v>
      </c>
      <c r="K319" s="5" t="s">
        <v>17</v>
      </c>
      <c r="L319" s="2" t="s">
        <v>36</v>
      </c>
      <c r="M319" s="48">
        <v>10</v>
      </c>
      <c r="N319" s="19">
        <v>3192580</v>
      </c>
      <c r="O319" s="19">
        <v>185400</v>
      </c>
      <c r="P319" s="19">
        <v>0</v>
      </c>
      <c r="Q319" s="19">
        <v>0</v>
      </c>
      <c r="R319" s="19">
        <f t="shared" si="10"/>
        <v>3377980</v>
      </c>
      <c r="V319"/>
    </row>
    <row r="320" spans="1:22" ht="25.5" x14ac:dyDescent="0.25">
      <c r="A320" s="1">
        <v>316</v>
      </c>
      <c r="B320" s="2" t="s">
        <v>409</v>
      </c>
      <c r="C320" s="2" t="s">
        <v>562</v>
      </c>
      <c r="D320" s="2" t="s">
        <v>410</v>
      </c>
      <c r="E320" s="1">
        <v>60557621</v>
      </c>
      <c r="F320" s="2" t="s">
        <v>26</v>
      </c>
      <c r="G320" s="4">
        <v>8952114</v>
      </c>
      <c r="H320" s="2" t="s">
        <v>417</v>
      </c>
      <c r="I320" s="47" t="s">
        <v>15</v>
      </c>
      <c r="J320" s="47" t="s">
        <v>24</v>
      </c>
      <c r="K320" s="5" t="s">
        <v>418</v>
      </c>
      <c r="L320" s="2" t="s">
        <v>18</v>
      </c>
      <c r="M320" s="48">
        <v>3.35</v>
      </c>
      <c r="N320" s="19">
        <v>2372510</v>
      </c>
      <c r="O320" s="19">
        <v>176500</v>
      </c>
      <c r="P320" s="19">
        <v>0</v>
      </c>
      <c r="Q320" s="19">
        <v>0</v>
      </c>
      <c r="R320" s="19">
        <f t="shared" si="10"/>
        <v>2549010</v>
      </c>
      <c r="V320"/>
    </row>
    <row r="321" spans="1:22" ht="25.5" x14ac:dyDescent="0.25">
      <c r="A321" s="1">
        <v>317</v>
      </c>
      <c r="B321" s="2" t="s">
        <v>409</v>
      </c>
      <c r="C321" s="2" t="s">
        <v>562</v>
      </c>
      <c r="D321" s="2" t="s">
        <v>410</v>
      </c>
      <c r="E321" s="1">
        <v>60557621</v>
      </c>
      <c r="F321" s="2" t="s">
        <v>21</v>
      </c>
      <c r="G321" s="4">
        <v>9580837</v>
      </c>
      <c r="H321" s="2" t="s">
        <v>419</v>
      </c>
      <c r="I321" s="47" t="s">
        <v>45</v>
      </c>
      <c r="J321" s="47" t="s">
        <v>24</v>
      </c>
      <c r="K321" s="5" t="s">
        <v>106</v>
      </c>
      <c r="L321" s="2" t="s">
        <v>18</v>
      </c>
      <c r="M321" s="48">
        <v>3.3</v>
      </c>
      <c r="N321" s="19">
        <v>1665060</v>
      </c>
      <c r="O321" s="19">
        <v>580100</v>
      </c>
      <c r="P321" s="19">
        <v>0</v>
      </c>
      <c r="Q321" s="19">
        <v>0</v>
      </c>
      <c r="R321" s="19">
        <f t="shared" si="10"/>
        <v>2245160</v>
      </c>
      <c r="V321"/>
    </row>
    <row r="322" spans="1:22" ht="51" x14ac:dyDescent="0.25">
      <c r="A322" s="1">
        <v>318</v>
      </c>
      <c r="B322" s="2" t="s">
        <v>420</v>
      </c>
      <c r="C322" s="2" t="s">
        <v>567</v>
      </c>
      <c r="D322" s="2" t="s">
        <v>421</v>
      </c>
      <c r="E322" s="1">
        <v>75094924</v>
      </c>
      <c r="F322" s="2" t="s">
        <v>52</v>
      </c>
      <c r="G322" s="4">
        <v>4123958</v>
      </c>
      <c r="H322" s="2" t="s">
        <v>420</v>
      </c>
      <c r="I322" s="47" t="s">
        <v>15</v>
      </c>
      <c r="J322" s="47" t="s">
        <v>54</v>
      </c>
      <c r="K322" s="5" t="s">
        <v>422</v>
      </c>
      <c r="L322" s="2" t="s">
        <v>18</v>
      </c>
      <c r="M322" s="48">
        <v>0.4</v>
      </c>
      <c r="N322" s="19">
        <v>473890</v>
      </c>
      <c r="O322" s="19">
        <v>0</v>
      </c>
      <c r="P322" s="19">
        <v>0</v>
      </c>
      <c r="Q322" s="19">
        <v>0</v>
      </c>
      <c r="R322" s="19">
        <f t="shared" si="10"/>
        <v>473890</v>
      </c>
      <c r="V322"/>
    </row>
    <row r="323" spans="1:22" ht="102" x14ac:dyDescent="0.25">
      <c r="A323" s="1">
        <v>319</v>
      </c>
      <c r="B323" s="2" t="s">
        <v>423</v>
      </c>
      <c r="C323" s="2" t="s">
        <v>567</v>
      </c>
      <c r="D323" s="2" t="s">
        <v>424</v>
      </c>
      <c r="E323" s="1">
        <v>75095009</v>
      </c>
      <c r="F323" s="2" t="s">
        <v>52</v>
      </c>
      <c r="G323" s="4">
        <v>4755953</v>
      </c>
      <c r="H323" s="2" t="s">
        <v>425</v>
      </c>
      <c r="I323" s="47" t="s">
        <v>15</v>
      </c>
      <c r="J323" s="47" t="s">
        <v>54</v>
      </c>
      <c r="K323" s="5" t="s">
        <v>426</v>
      </c>
      <c r="L323" s="2" t="s">
        <v>18</v>
      </c>
      <c r="M323" s="48">
        <v>2.2000000000000002</v>
      </c>
      <c r="N323" s="19">
        <v>2632330</v>
      </c>
      <c r="O323" s="19">
        <v>171800</v>
      </c>
      <c r="P323" s="19">
        <v>0</v>
      </c>
      <c r="Q323" s="19">
        <v>0</v>
      </c>
      <c r="R323" s="19">
        <f t="shared" si="10"/>
        <v>2804130</v>
      </c>
      <c r="V323"/>
    </row>
    <row r="324" spans="1:22" ht="25.5" x14ac:dyDescent="0.25">
      <c r="A324" s="1">
        <v>320</v>
      </c>
      <c r="B324" s="2" t="s">
        <v>427</v>
      </c>
      <c r="C324" s="2" t="s">
        <v>560</v>
      </c>
      <c r="D324" s="2" t="s">
        <v>428</v>
      </c>
      <c r="E324" s="1">
        <v>70640327</v>
      </c>
      <c r="F324" s="2" t="s">
        <v>429</v>
      </c>
      <c r="G324" s="4">
        <v>2278292</v>
      </c>
      <c r="H324" s="2" t="s">
        <v>430</v>
      </c>
      <c r="I324" s="47" t="s">
        <v>34</v>
      </c>
      <c r="J324" s="47" t="s">
        <v>24</v>
      </c>
      <c r="K324" s="5" t="s">
        <v>17</v>
      </c>
      <c r="L324" s="2" t="s">
        <v>36</v>
      </c>
      <c r="M324" s="48">
        <v>11</v>
      </c>
      <c r="N324" s="19">
        <v>1117860</v>
      </c>
      <c r="O324" s="19">
        <v>40000</v>
      </c>
      <c r="P324" s="19">
        <v>0</v>
      </c>
      <c r="Q324" s="19">
        <v>0</v>
      </c>
      <c r="R324" s="19">
        <f t="shared" si="10"/>
        <v>1157860</v>
      </c>
      <c r="V324"/>
    </row>
    <row r="325" spans="1:22" ht="38.25" x14ac:dyDescent="0.25">
      <c r="A325" s="1">
        <v>321</v>
      </c>
      <c r="B325" s="2" t="s">
        <v>431</v>
      </c>
      <c r="C325" s="2" t="s">
        <v>565</v>
      </c>
      <c r="D325" s="2" t="s">
        <v>432</v>
      </c>
      <c r="E325" s="1">
        <v>47933763</v>
      </c>
      <c r="F325" s="2" t="s">
        <v>31</v>
      </c>
      <c r="G325" s="4">
        <v>3586057</v>
      </c>
      <c r="H325" s="2" t="s">
        <v>433</v>
      </c>
      <c r="I325" s="47" t="s">
        <v>58</v>
      </c>
      <c r="J325" s="47" t="s">
        <v>16</v>
      </c>
      <c r="K325" s="5" t="s">
        <v>46</v>
      </c>
      <c r="L325" s="2" t="s">
        <v>18</v>
      </c>
      <c r="M325" s="48">
        <f>3.53+2.97</f>
        <v>6.5</v>
      </c>
      <c r="N325" s="19">
        <v>1811540</v>
      </c>
      <c r="O325" s="19">
        <v>276500</v>
      </c>
      <c r="P325" s="19">
        <v>475700</v>
      </c>
      <c r="Q325" s="19">
        <v>0</v>
      </c>
      <c r="R325" s="19">
        <f t="shared" si="10"/>
        <v>2563740</v>
      </c>
      <c r="V325"/>
    </row>
    <row r="326" spans="1:22" ht="25.5" x14ac:dyDescent="0.25">
      <c r="A326" s="1">
        <v>322</v>
      </c>
      <c r="B326" s="2" t="s">
        <v>434</v>
      </c>
      <c r="C326" s="2" t="s">
        <v>560</v>
      </c>
      <c r="D326" s="2" t="s">
        <v>435</v>
      </c>
      <c r="E326" s="1">
        <v>26986728</v>
      </c>
      <c r="F326" s="2" t="s">
        <v>52</v>
      </c>
      <c r="G326" s="4">
        <v>5397990</v>
      </c>
      <c r="H326" s="2" t="s">
        <v>434</v>
      </c>
      <c r="I326" s="47" t="s">
        <v>15</v>
      </c>
      <c r="J326" s="47" t="s">
        <v>54</v>
      </c>
      <c r="K326" s="5" t="s">
        <v>40</v>
      </c>
      <c r="L326" s="2" t="s">
        <v>18</v>
      </c>
      <c r="M326" s="48">
        <v>8.5</v>
      </c>
      <c r="N326" s="19">
        <v>10170360</v>
      </c>
      <c r="O326" s="19">
        <v>502500</v>
      </c>
      <c r="P326" s="19">
        <v>0</v>
      </c>
      <c r="Q326" s="19">
        <v>0</v>
      </c>
      <c r="R326" s="19">
        <f t="shared" si="10"/>
        <v>10672860</v>
      </c>
      <c r="V326"/>
    </row>
    <row r="327" spans="1:22" ht="51" x14ac:dyDescent="0.25">
      <c r="A327" s="1">
        <v>323</v>
      </c>
      <c r="B327" s="2" t="s">
        <v>436</v>
      </c>
      <c r="C327" s="2" t="s">
        <v>568</v>
      </c>
      <c r="D327" s="2" t="s">
        <v>437</v>
      </c>
      <c r="E327" s="1">
        <v>27660915</v>
      </c>
      <c r="F327" s="2" t="s">
        <v>438</v>
      </c>
      <c r="G327" s="4">
        <v>1561636</v>
      </c>
      <c r="H327" s="2" t="s">
        <v>436</v>
      </c>
      <c r="I327" s="47" t="s">
        <v>34</v>
      </c>
      <c r="J327" s="47" t="s">
        <v>54</v>
      </c>
      <c r="K327" s="5" t="s">
        <v>96</v>
      </c>
      <c r="L327" s="2" t="s">
        <v>36</v>
      </c>
      <c r="M327" s="48">
        <v>20</v>
      </c>
      <c r="N327" s="19">
        <v>6826200</v>
      </c>
      <c r="O327" s="19">
        <v>45100</v>
      </c>
      <c r="P327" s="19">
        <v>0</v>
      </c>
      <c r="Q327" s="19">
        <v>0</v>
      </c>
      <c r="R327" s="19">
        <f t="shared" si="10"/>
        <v>6871300</v>
      </c>
      <c r="V327"/>
    </row>
    <row r="328" spans="1:22" ht="25.5" x14ac:dyDescent="0.25">
      <c r="A328" s="1">
        <v>324</v>
      </c>
      <c r="B328" s="2" t="s">
        <v>439</v>
      </c>
      <c r="C328" s="2" t="s">
        <v>560</v>
      </c>
      <c r="D328" s="2" t="s">
        <v>440</v>
      </c>
      <c r="E328" s="1">
        <v>67028144</v>
      </c>
      <c r="F328" s="2" t="s">
        <v>112</v>
      </c>
      <c r="G328" s="4">
        <v>3333640</v>
      </c>
      <c r="H328" s="2" t="s">
        <v>441</v>
      </c>
      <c r="I328" s="47" t="s">
        <v>45</v>
      </c>
      <c r="J328" s="47" t="s">
        <v>63</v>
      </c>
      <c r="K328" s="5" t="s">
        <v>183</v>
      </c>
      <c r="L328" s="2" t="s">
        <v>18</v>
      </c>
      <c r="M328" s="48">
        <v>2.9</v>
      </c>
      <c r="N328" s="19">
        <v>2233500</v>
      </c>
      <c r="O328" s="19">
        <v>160000</v>
      </c>
      <c r="P328" s="19">
        <v>0</v>
      </c>
      <c r="Q328" s="19">
        <v>0</v>
      </c>
      <c r="R328" s="19">
        <f t="shared" si="10"/>
        <v>2393500</v>
      </c>
      <c r="V328"/>
    </row>
    <row r="329" spans="1:22" ht="25.5" x14ac:dyDescent="0.25">
      <c r="A329" s="1">
        <v>325</v>
      </c>
      <c r="B329" s="2" t="s">
        <v>439</v>
      </c>
      <c r="C329" s="2" t="s">
        <v>560</v>
      </c>
      <c r="D329" s="2" t="s">
        <v>440</v>
      </c>
      <c r="E329" s="1">
        <v>67028144</v>
      </c>
      <c r="F329" s="2" t="s">
        <v>26</v>
      </c>
      <c r="G329" s="4">
        <v>4158057</v>
      </c>
      <c r="H329" s="2" t="s">
        <v>442</v>
      </c>
      <c r="I329" s="47" t="s">
        <v>15</v>
      </c>
      <c r="J329" s="47" t="s">
        <v>63</v>
      </c>
      <c r="K329" s="5" t="s">
        <v>17</v>
      </c>
      <c r="L329" s="2" t="s">
        <v>18</v>
      </c>
      <c r="M329" s="48">
        <v>1.45</v>
      </c>
      <c r="N329" s="19">
        <v>1149770</v>
      </c>
      <c r="O329" s="19">
        <v>72800</v>
      </c>
      <c r="P329" s="19">
        <v>0</v>
      </c>
      <c r="Q329" s="19">
        <v>0</v>
      </c>
      <c r="R329" s="19">
        <f t="shared" si="10"/>
        <v>1222570</v>
      </c>
      <c r="V329"/>
    </row>
    <row r="330" spans="1:22" ht="25.5" x14ac:dyDescent="0.25">
      <c r="A330" s="1">
        <v>326</v>
      </c>
      <c r="B330" s="2" t="s">
        <v>439</v>
      </c>
      <c r="C330" s="2" t="s">
        <v>560</v>
      </c>
      <c r="D330" s="2" t="s">
        <v>440</v>
      </c>
      <c r="E330" s="1">
        <v>67028144</v>
      </c>
      <c r="F330" s="2" t="s">
        <v>112</v>
      </c>
      <c r="G330" s="4">
        <v>7983461</v>
      </c>
      <c r="H330" s="2" t="s">
        <v>443</v>
      </c>
      <c r="I330" s="47" t="s">
        <v>23</v>
      </c>
      <c r="J330" s="47" t="s">
        <v>63</v>
      </c>
      <c r="K330" s="5" t="s">
        <v>17</v>
      </c>
      <c r="L330" s="2" t="s">
        <v>18</v>
      </c>
      <c r="M330" s="48">
        <v>2.86</v>
      </c>
      <c r="N330" s="19">
        <v>2202700</v>
      </c>
      <c r="O330" s="19">
        <v>150000</v>
      </c>
      <c r="P330" s="19">
        <v>0</v>
      </c>
      <c r="Q330" s="19">
        <v>0</v>
      </c>
      <c r="R330" s="19">
        <f t="shared" si="10"/>
        <v>2352700</v>
      </c>
      <c r="V330"/>
    </row>
    <row r="331" spans="1:22" ht="25.5" x14ac:dyDescent="0.25">
      <c r="A331" s="1">
        <v>327</v>
      </c>
      <c r="B331" s="2" t="s">
        <v>439</v>
      </c>
      <c r="C331" s="2" t="s">
        <v>560</v>
      </c>
      <c r="D331" s="2" t="s">
        <v>440</v>
      </c>
      <c r="E331" s="1">
        <v>67028144</v>
      </c>
      <c r="F331" s="2" t="s">
        <v>68</v>
      </c>
      <c r="G331" s="4">
        <v>9395569</v>
      </c>
      <c r="H331" s="2" t="s">
        <v>444</v>
      </c>
      <c r="I331" s="47" t="s">
        <v>45</v>
      </c>
      <c r="J331" s="47" t="s">
        <v>63</v>
      </c>
      <c r="K331" s="5" t="s">
        <v>17</v>
      </c>
      <c r="L331" s="2" t="s">
        <v>18</v>
      </c>
      <c r="M331" s="48">
        <v>1.35</v>
      </c>
      <c r="N331" s="19">
        <v>1044130</v>
      </c>
      <c r="O331" s="19">
        <v>90000</v>
      </c>
      <c r="P331" s="19">
        <v>0</v>
      </c>
      <c r="Q331" s="19">
        <v>0</v>
      </c>
      <c r="R331" s="19">
        <f t="shared" ref="R331:R336" si="11">SUM(N331:Q331)</f>
        <v>1134130</v>
      </c>
      <c r="V331"/>
    </row>
    <row r="332" spans="1:22" ht="38.25" x14ac:dyDescent="0.25">
      <c r="A332" s="1">
        <v>328</v>
      </c>
      <c r="B332" s="2" t="s">
        <v>445</v>
      </c>
      <c r="C332" s="2" t="s">
        <v>562</v>
      </c>
      <c r="D332" s="2" t="s">
        <v>446</v>
      </c>
      <c r="E332" s="1">
        <v>26842149</v>
      </c>
      <c r="F332" s="2" t="s">
        <v>68</v>
      </c>
      <c r="G332" s="4">
        <v>5826609</v>
      </c>
      <c r="H332" s="2" t="s">
        <v>447</v>
      </c>
      <c r="I332" s="47" t="s">
        <v>45</v>
      </c>
      <c r="J332" s="47" t="s">
        <v>24</v>
      </c>
      <c r="K332" s="5" t="s">
        <v>448</v>
      </c>
      <c r="L332" s="2" t="s">
        <v>18</v>
      </c>
      <c r="M332" s="48">
        <v>3.1</v>
      </c>
      <c r="N332" s="19">
        <v>2397640</v>
      </c>
      <c r="O332" s="19">
        <v>281800</v>
      </c>
      <c r="P332" s="19">
        <v>0</v>
      </c>
      <c r="Q332" s="19">
        <v>0</v>
      </c>
      <c r="R332" s="19">
        <f t="shared" si="11"/>
        <v>2679440</v>
      </c>
      <c r="V332"/>
    </row>
    <row r="333" spans="1:22" ht="25.5" x14ac:dyDescent="0.25">
      <c r="A333" s="1">
        <v>329</v>
      </c>
      <c r="B333" s="2" t="s">
        <v>445</v>
      </c>
      <c r="C333" s="2" t="s">
        <v>562</v>
      </c>
      <c r="D333" s="2" t="s">
        <v>446</v>
      </c>
      <c r="E333" s="1">
        <v>26842149</v>
      </c>
      <c r="F333" s="2" t="s">
        <v>108</v>
      </c>
      <c r="G333" s="4">
        <v>8229670</v>
      </c>
      <c r="H333" s="2" t="s">
        <v>449</v>
      </c>
      <c r="I333" s="47" t="s">
        <v>23</v>
      </c>
      <c r="J333" s="47" t="s">
        <v>54</v>
      </c>
      <c r="K333" s="5" t="s">
        <v>70</v>
      </c>
      <c r="L333" s="2" t="s">
        <v>18</v>
      </c>
      <c r="M333" s="48">
        <v>5.3</v>
      </c>
      <c r="N333" s="19">
        <v>4170510</v>
      </c>
      <c r="O333" s="19">
        <v>351000</v>
      </c>
      <c r="P333" s="19">
        <v>0</v>
      </c>
      <c r="Q333" s="19">
        <v>0</v>
      </c>
      <c r="R333" s="19">
        <f t="shared" si="11"/>
        <v>4521510</v>
      </c>
      <c r="V333"/>
    </row>
    <row r="334" spans="1:22" ht="38.25" x14ac:dyDescent="0.25">
      <c r="A334" s="1">
        <v>330</v>
      </c>
      <c r="B334" s="2" t="s">
        <v>450</v>
      </c>
      <c r="C334" s="2" t="s">
        <v>562</v>
      </c>
      <c r="D334" s="2" t="s">
        <v>451</v>
      </c>
      <c r="E334" s="1">
        <v>28269501</v>
      </c>
      <c r="F334" s="2" t="s">
        <v>68</v>
      </c>
      <c r="G334" s="4">
        <v>3105548</v>
      </c>
      <c r="H334" s="2" t="s">
        <v>452</v>
      </c>
      <c r="I334" s="47" t="s">
        <v>45</v>
      </c>
      <c r="J334" s="47" t="s">
        <v>63</v>
      </c>
      <c r="K334" s="5" t="s">
        <v>193</v>
      </c>
      <c r="L334" s="2" t="s">
        <v>18</v>
      </c>
      <c r="M334" s="48">
        <v>2.2999999999999998</v>
      </c>
      <c r="N334" s="19">
        <v>1778900</v>
      </c>
      <c r="O334" s="19">
        <v>158500</v>
      </c>
      <c r="P334" s="19">
        <v>0</v>
      </c>
      <c r="Q334" s="19">
        <v>0</v>
      </c>
      <c r="R334" s="19">
        <f t="shared" si="11"/>
        <v>1937400</v>
      </c>
      <c r="V334"/>
    </row>
    <row r="335" spans="1:22" ht="38.25" x14ac:dyDescent="0.25">
      <c r="A335" s="1">
        <v>331</v>
      </c>
      <c r="B335" s="2" t="s">
        <v>450</v>
      </c>
      <c r="C335" s="2" t="s">
        <v>562</v>
      </c>
      <c r="D335" s="2" t="s">
        <v>451</v>
      </c>
      <c r="E335" s="1">
        <v>28269501</v>
      </c>
      <c r="F335" s="2" t="s">
        <v>112</v>
      </c>
      <c r="G335" s="4">
        <v>4607883</v>
      </c>
      <c r="H335" s="2" t="s">
        <v>453</v>
      </c>
      <c r="I335" s="47" t="s">
        <v>23</v>
      </c>
      <c r="J335" s="47" t="s">
        <v>63</v>
      </c>
      <c r="K335" s="5" t="s">
        <v>193</v>
      </c>
      <c r="L335" s="2" t="s">
        <v>18</v>
      </c>
      <c r="M335" s="48">
        <v>5.77</v>
      </c>
      <c r="N335" s="19">
        <v>4443900</v>
      </c>
      <c r="O335" s="19">
        <v>388500</v>
      </c>
      <c r="P335" s="19">
        <v>0</v>
      </c>
      <c r="Q335" s="19">
        <v>0</v>
      </c>
      <c r="R335" s="19">
        <f t="shared" si="11"/>
        <v>4832400</v>
      </c>
      <c r="V335"/>
    </row>
    <row r="336" spans="1:22" ht="38.25" x14ac:dyDescent="0.25">
      <c r="A336" s="1">
        <v>332</v>
      </c>
      <c r="B336" s="2" t="s">
        <v>585</v>
      </c>
      <c r="C336" s="2" t="s">
        <v>561</v>
      </c>
      <c r="D336" s="2" t="s">
        <v>586</v>
      </c>
      <c r="E336" s="1" t="s">
        <v>587</v>
      </c>
      <c r="F336" s="2" t="s">
        <v>123</v>
      </c>
      <c r="G336" s="4">
        <v>1163377</v>
      </c>
      <c r="H336" s="2" t="s">
        <v>588</v>
      </c>
      <c r="I336" s="47" t="s">
        <v>15</v>
      </c>
      <c r="J336" s="47" t="s">
        <v>581</v>
      </c>
      <c r="K336" s="5" t="s">
        <v>96</v>
      </c>
      <c r="L336" s="2" t="s">
        <v>18</v>
      </c>
      <c r="M336" s="48">
        <f>1+2</f>
        <v>3</v>
      </c>
      <c r="N336" s="19">
        <v>0</v>
      </c>
      <c r="O336" s="19">
        <v>0</v>
      </c>
      <c r="P336" s="19">
        <v>1067800</v>
      </c>
      <c r="Q336" s="19">
        <v>0</v>
      </c>
      <c r="R336" s="19">
        <f t="shared" si="11"/>
        <v>1067800</v>
      </c>
      <c r="V336"/>
    </row>
    <row r="337" spans="1:24" x14ac:dyDescent="0.25">
      <c r="A337" s="9" t="s">
        <v>454</v>
      </c>
      <c r="B337" s="20"/>
      <c r="C337" s="21"/>
      <c r="D337" s="21"/>
      <c r="E337" s="21"/>
      <c r="F337" s="21"/>
      <c r="G337" s="22"/>
      <c r="H337" s="22"/>
      <c r="I337" s="22"/>
      <c r="J337" s="22"/>
      <c r="K337" s="22"/>
      <c r="L337" s="22"/>
      <c r="M337" s="23"/>
      <c r="N337" s="24">
        <f>SUM(N5:N336)</f>
        <v>1838746755</v>
      </c>
      <c r="O337" s="24">
        <f>SUM(O5:O336)</f>
        <v>91469500</v>
      </c>
      <c r="P337" s="24">
        <f>SUM(P5:P336)</f>
        <v>52480600</v>
      </c>
      <c r="Q337" s="24">
        <f>SUM(Q5:Q336)</f>
        <v>0</v>
      </c>
      <c r="R337" s="24">
        <f>SUM(R5:R336)</f>
        <v>1970668425</v>
      </c>
      <c r="V337"/>
    </row>
    <row r="338" spans="1:24" x14ac:dyDescent="0.25">
      <c r="A338" s="10"/>
      <c r="B338" s="25"/>
      <c r="C338" s="25"/>
      <c r="D338" s="25"/>
      <c r="E338" s="25"/>
      <c r="F338" s="25"/>
      <c r="G338" s="26"/>
      <c r="H338" s="26"/>
      <c r="I338" s="26"/>
      <c r="J338" s="26"/>
      <c r="K338" s="26"/>
      <c r="L338" s="26"/>
      <c r="M338" s="27"/>
      <c r="N338" s="26"/>
      <c r="O338" s="28"/>
      <c r="P338" s="27"/>
      <c r="Q338" s="27"/>
      <c r="R338" s="27"/>
      <c r="S338" s="27"/>
      <c r="T338" s="27"/>
      <c r="U338" s="27"/>
      <c r="V338" s="11"/>
      <c r="W338" s="27"/>
    </row>
    <row r="339" spans="1:24" ht="17.25" x14ac:dyDescent="0.25">
      <c r="A339" t="s">
        <v>592</v>
      </c>
      <c r="B339" s="12"/>
      <c r="C339" s="12"/>
      <c r="D339" s="12"/>
      <c r="E339" s="12"/>
      <c r="F339" s="52" t="s">
        <v>595</v>
      </c>
      <c r="O339" s="28"/>
      <c r="P339" s="29"/>
      <c r="Q339" s="28"/>
      <c r="R339" s="28"/>
      <c r="S339" s="28"/>
      <c r="T339" s="28"/>
      <c r="U339" s="28"/>
      <c r="V339" s="13"/>
      <c r="W339" s="28"/>
    </row>
    <row r="340" spans="1:24" ht="17.25" x14ac:dyDescent="0.25">
      <c r="A340" t="s">
        <v>590</v>
      </c>
      <c r="B340" s="12"/>
      <c r="C340" s="12"/>
      <c r="D340" s="12"/>
      <c r="E340" s="12"/>
      <c r="F340" s="12"/>
      <c r="O340" s="28"/>
      <c r="P340" s="29"/>
      <c r="Q340" s="28"/>
      <c r="R340" s="28"/>
      <c r="S340" s="28"/>
      <c r="T340" s="28"/>
      <c r="U340" s="28"/>
      <c r="V340" s="13"/>
      <c r="W340" s="28"/>
    </row>
    <row r="341" spans="1:24" x14ac:dyDescent="0.25">
      <c r="A341" s="12"/>
      <c r="B341" s="12"/>
      <c r="C341" s="12"/>
      <c r="D341" s="12"/>
      <c r="E341" s="12"/>
      <c r="O341" s="28"/>
      <c r="P341" s="29"/>
      <c r="Q341" s="28"/>
      <c r="R341" s="28"/>
      <c r="S341" s="28"/>
      <c r="T341" s="28"/>
      <c r="U341" s="28"/>
      <c r="V341" s="13"/>
      <c r="W341" s="28"/>
    </row>
    <row r="342" spans="1:24" x14ac:dyDescent="0.25">
      <c r="A342" s="12" t="s">
        <v>570</v>
      </c>
      <c r="B342" s="12"/>
      <c r="C342" s="12"/>
      <c r="D342" s="12"/>
      <c r="E342" s="12"/>
      <c r="F342" s="12"/>
      <c r="O342" s="28"/>
      <c r="U342" s="35"/>
      <c r="V342" s="36"/>
    </row>
    <row r="343" spans="1:24" x14ac:dyDescent="0.25">
      <c r="A343" s="12" t="s">
        <v>576</v>
      </c>
      <c r="B343" s="12"/>
      <c r="C343" s="12"/>
      <c r="D343" s="12"/>
      <c r="E343" s="12"/>
      <c r="F343" s="30"/>
      <c r="O343" s="28"/>
      <c r="U343" s="35"/>
      <c r="V343" s="36"/>
    </row>
    <row r="344" spans="1:24" x14ac:dyDescent="0.25">
      <c r="A344" s="12" t="s">
        <v>589</v>
      </c>
      <c r="B344" s="12"/>
      <c r="C344" s="12"/>
      <c r="D344" s="12"/>
      <c r="E344" s="12"/>
      <c r="F344" s="30"/>
      <c r="O344" s="28"/>
      <c r="U344" s="33"/>
      <c r="V344" s="33"/>
    </row>
    <row r="345" spans="1:24" x14ac:dyDescent="0.25">
      <c r="A345" s="12" t="s">
        <v>571</v>
      </c>
      <c r="B345" s="12"/>
      <c r="C345" s="12"/>
      <c r="D345" s="12"/>
      <c r="E345" s="52" t="s">
        <v>593</v>
      </c>
      <c r="F345" s="12"/>
      <c r="O345" s="28"/>
      <c r="P345" s="33"/>
      <c r="Q345" s="35"/>
      <c r="R345" s="35"/>
      <c r="S345" s="35"/>
      <c r="T345" s="35"/>
      <c r="U345" s="35"/>
      <c r="V345" s="36"/>
      <c r="W345" s="35"/>
      <c r="X345" s="37"/>
    </row>
    <row r="346" spans="1:24" x14ac:dyDescent="0.25">
      <c r="A346" s="10" t="s">
        <v>594</v>
      </c>
      <c r="B346" s="12"/>
      <c r="C346" s="12"/>
      <c r="D346" s="12"/>
      <c r="E346" s="12"/>
      <c r="F346" s="12"/>
      <c r="O346" s="28"/>
      <c r="P346" s="33"/>
      <c r="Q346" s="35"/>
      <c r="R346" s="35"/>
      <c r="S346" s="35"/>
      <c r="T346" s="35"/>
      <c r="U346" s="35"/>
      <c r="V346" s="36"/>
      <c r="W346" s="35"/>
      <c r="X346" s="37"/>
    </row>
    <row r="347" spans="1:24" x14ac:dyDescent="0.25">
      <c r="A347" s="12"/>
      <c r="B347" s="12"/>
      <c r="C347" s="12"/>
      <c r="D347" s="12"/>
      <c r="E347" s="12"/>
      <c r="F347" s="12"/>
      <c r="G347" s="28"/>
      <c r="H347" s="28"/>
      <c r="I347" s="28"/>
      <c r="J347" s="28"/>
      <c r="K347" s="28"/>
      <c r="L347" s="28"/>
      <c r="M347" s="45"/>
      <c r="N347" s="28"/>
      <c r="O347" s="28"/>
      <c r="P347" s="33"/>
      <c r="Q347" s="35"/>
      <c r="R347" s="35"/>
      <c r="S347" s="35"/>
      <c r="T347" s="35"/>
      <c r="U347" s="35"/>
      <c r="V347" s="36"/>
      <c r="W347" s="35"/>
      <c r="X347" s="37"/>
    </row>
    <row r="348" spans="1:24" x14ac:dyDescent="0.25">
      <c r="A348" s="14" t="s">
        <v>455</v>
      </c>
      <c r="B348" s="14"/>
      <c r="C348" s="14"/>
      <c r="D348" s="14"/>
      <c r="E348" s="14"/>
      <c r="F348" s="14"/>
      <c r="G348" s="28"/>
      <c r="H348" s="28"/>
      <c r="I348" s="28"/>
      <c r="J348" s="28"/>
      <c r="K348" s="28"/>
      <c r="L348" s="28"/>
      <c r="M348" s="45"/>
      <c r="N348" s="28"/>
      <c r="O348" s="28"/>
      <c r="P348" s="35"/>
      <c r="Q348" s="35"/>
      <c r="R348" s="35"/>
      <c r="S348" s="35"/>
      <c r="T348" s="35"/>
      <c r="U348" s="35"/>
      <c r="V348" s="36"/>
      <c r="W348" s="35"/>
      <c r="X348" s="37"/>
    </row>
    <row r="349" spans="1:24" x14ac:dyDescent="0.25">
      <c r="A349" s="15"/>
      <c r="B349" s="15"/>
      <c r="C349" s="15"/>
      <c r="D349" s="15"/>
      <c r="E349" s="15"/>
      <c r="F349" s="15"/>
      <c r="G349" s="28"/>
      <c r="H349" s="28"/>
      <c r="I349" s="28"/>
      <c r="J349" s="28"/>
      <c r="K349" s="28"/>
      <c r="L349" s="28"/>
      <c r="M349" s="45"/>
      <c r="N349" s="28"/>
      <c r="O349" s="28"/>
      <c r="P349" s="31"/>
      <c r="Q349" s="28"/>
      <c r="R349" s="28"/>
      <c r="S349" s="28"/>
      <c r="T349" s="28"/>
      <c r="U349" s="28"/>
      <c r="V349" s="13"/>
      <c r="W349" s="28"/>
    </row>
    <row r="350" spans="1:24" x14ac:dyDescent="0.25">
      <c r="A350" s="16" t="s">
        <v>456</v>
      </c>
      <c r="B350" s="16"/>
      <c r="C350" s="16"/>
      <c r="D350" s="16"/>
      <c r="E350" s="16"/>
      <c r="F350" s="16"/>
      <c r="G350" s="28"/>
      <c r="H350" s="28"/>
      <c r="I350" s="28"/>
      <c r="J350" s="28"/>
      <c r="K350" s="28"/>
      <c r="L350" s="28"/>
      <c r="M350" s="45"/>
      <c r="N350" s="28"/>
      <c r="O350" s="28"/>
      <c r="P350" s="31"/>
      <c r="Q350" s="28"/>
      <c r="R350" s="28"/>
      <c r="S350" s="28"/>
      <c r="T350" s="28"/>
      <c r="U350" s="28"/>
      <c r="V350" s="13"/>
      <c r="W350" s="28"/>
    </row>
    <row r="351" spans="1:24" x14ac:dyDescent="0.25">
      <c r="A351" s="16" t="s">
        <v>457</v>
      </c>
      <c r="B351" s="16"/>
      <c r="C351" s="16"/>
      <c r="D351" s="16"/>
      <c r="E351" s="16"/>
      <c r="F351" s="16"/>
      <c r="G351" s="28"/>
      <c r="H351" s="28"/>
      <c r="I351" s="28"/>
      <c r="J351" s="28"/>
      <c r="K351" s="28"/>
      <c r="L351" s="28"/>
      <c r="M351" s="45"/>
      <c r="N351" s="28"/>
      <c r="O351" s="28"/>
      <c r="P351" s="31"/>
      <c r="Q351" s="28"/>
      <c r="R351" s="28"/>
      <c r="S351" s="28"/>
      <c r="T351" s="28"/>
      <c r="U351" s="28"/>
      <c r="V351" s="13"/>
      <c r="W351" s="28"/>
    </row>
    <row r="352" spans="1:24" x14ac:dyDescent="0.25">
      <c r="A352" s="16"/>
      <c r="B352" s="16"/>
      <c r="C352" s="16"/>
      <c r="D352" s="16"/>
      <c r="E352" s="16"/>
      <c r="F352" s="16"/>
      <c r="G352" s="28"/>
      <c r="H352" s="28"/>
      <c r="I352" s="28"/>
      <c r="J352" s="28"/>
      <c r="K352" s="28"/>
      <c r="L352" s="28"/>
      <c r="M352" s="45"/>
      <c r="N352" s="28"/>
      <c r="O352" s="28"/>
      <c r="P352" s="31"/>
      <c r="Q352" s="28"/>
      <c r="R352" s="28"/>
      <c r="S352" s="28"/>
      <c r="T352" s="28"/>
      <c r="U352" s="28"/>
      <c r="V352" s="13"/>
      <c r="W352" s="28"/>
    </row>
    <row r="353" spans="1:23" x14ac:dyDescent="0.25">
      <c r="A353" s="17"/>
      <c r="B353" s="17"/>
      <c r="C353" s="17"/>
      <c r="D353" s="17"/>
      <c r="E353" s="17"/>
      <c r="F353" s="17"/>
      <c r="G353" s="32"/>
      <c r="H353" s="32"/>
      <c r="I353" s="32"/>
      <c r="J353" s="32"/>
      <c r="K353" s="32"/>
      <c r="L353" s="32"/>
      <c r="M353" s="46"/>
      <c r="N353" s="32"/>
      <c r="O353" s="32"/>
      <c r="P353" s="26"/>
      <c r="Q353" s="32"/>
      <c r="R353" s="32"/>
      <c r="S353" s="32"/>
      <c r="T353" s="32"/>
      <c r="U353" s="32"/>
      <c r="V353" s="11"/>
      <c r="W353" s="32"/>
    </row>
  </sheetData>
  <autoFilter ref="A4:R337" xr:uid="{08E7BEB0-D280-4707-A7C4-C4FE313EF41D}"/>
  <sortState xmlns:xlrd2="http://schemas.microsoft.com/office/spreadsheetml/2017/richdata2" ref="B5:R335">
    <sortCondition ref="B5:B335"/>
    <sortCondition ref="G5:G335"/>
  </sortState>
  <mergeCells count="1">
    <mergeCell ref="N3:R3"/>
  </mergeCells>
  <conditionalFormatting sqref="G5 G7:G15 G17:G37 G39:G40 G42:G81 G83:G100 G102:G129 G131:G138 G140:G219 G221:G266 G268:G336">
    <cfRule type="expression" dxfId="3" priority="1">
      <formula>$G5=$G4</formula>
    </cfRule>
  </conditionalFormatting>
  <conditionalFormatting sqref="G6 G16 G220">
    <cfRule type="expression" dxfId="2" priority="5">
      <formula>$G6=#REF!</formula>
    </cfRule>
  </conditionalFormatting>
  <conditionalFormatting sqref="G38 G101 G130 G139">
    <cfRule type="expression" dxfId="1" priority="7">
      <formula>$G38=#REF!</formula>
    </cfRule>
  </conditionalFormatting>
  <conditionalFormatting sqref="G41 G82 G267">
    <cfRule type="expression" dxfId="0" priority="3">
      <formula>$G41=$G39</formula>
    </cfRule>
  </conditionalFormatting>
  <pageMargins left="0.9055118110236221" right="0.70866141732283472" top="0.39370078740157483" bottom="0.59055118110236227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2025</vt:lpstr>
      <vt:lpstr>'2025'!Názvy_tisku</vt:lpstr>
      <vt:lpstr>'2025'!Oblast_tisku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Matoška Martin</cp:lastModifiedBy>
  <cp:lastPrinted>2025-09-26T07:47:31Z</cp:lastPrinted>
  <dcterms:created xsi:type="dcterms:W3CDTF">2025-09-25T10:33:00Z</dcterms:created>
  <dcterms:modified xsi:type="dcterms:W3CDTF">2026-01-05T12:20:29Z</dcterms:modified>
</cp:coreProperties>
</file>