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krzlinsky-my.sharepoint.com/personal/martin_matoska_zlinskykraj_cz/Documents/Dokumenty/Statistika/"/>
    </mc:Choice>
  </mc:AlternateContent>
  <xr:revisionPtr revIDLastSave="207" documentId="8_{EBC3F229-3D01-4593-A54E-FDD5949AC90D}" xr6:coauthVersionLast="47" xr6:coauthVersionMax="47" xr10:uidLastSave="{6871B3D5-9BBA-455B-93A6-B25EDB336EC6}"/>
  <bookViews>
    <workbookView xWindow="-120" yWindow="-120" windowWidth="29040" windowHeight="15720" xr2:uid="{92447EA1-238C-4604-A618-5DD1422F0413}"/>
  </bookViews>
  <sheets>
    <sheet name="2025" sheetId="5" r:id="rId1"/>
    <sheet name="2024" sheetId="7" r:id="rId2"/>
    <sheet name="2023" sheetId="8" r:id="rId3"/>
    <sheet name="2022" sheetId="9" r:id="rId4"/>
    <sheet name="2021" sheetId="10" r:id="rId5"/>
    <sheet name="2020" sheetId="11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5" hidden="1">'2020'!$A$5:$N$383</definedName>
    <definedName name="_xlnm._FilterDatabase" localSheetId="4" hidden="1">'2021'!$A$5:$N$366</definedName>
    <definedName name="_xlnm._FilterDatabase" localSheetId="3" hidden="1">'2022'!$A$5:$N$382</definedName>
    <definedName name="_xlnm._FilterDatabase" localSheetId="2" hidden="1">'2023'!$A$5:$M$401</definedName>
    <definedName name="_xlnm._FilterDatabase" localSheetId="1" hidden="1">'2024'!$A$4:$M$399</definedName>
    <definedName name="_xlnm._FilterDatabase" localSheetId="0" hidden="1">'2025'!$A$4:$M$371</definedName>
    <definedName name="červenec2017">[1]Seznam!$F$2:$F$18</definedName>
    <definedName name="Hodnotitel">[2]Seznam!$E$2:$E$7</definedName>
    <definedName name="_xlnm.Print_Titles" localSheetId="0">'2025'!$1:$1</definedName>
    <definedName name="_xlnm.Print_Area" localSheetId="0">'2025'!$A$1:$M$359</definedName>
    <definedName name="ORP">[2]Seznam!$D$2:$D$17</definedName>
    <definedName name="pocet_sluzeb" localSheetId="2">#REF!</definedName>
    <definedName name="pocet_sluzeb">#REF!</definedName>
    <definedName name="pocet_sluzeb_2" localSheetId="2">#REF!</definedName>
    <definedName name="pocet_sluzeb_2">#REF!</definedName>
    <definedName name="pocet_sluzeb_3" localSheetId="2">#REF!</definedName>
    <definedName name="pocet_sluzeb_3">#REF!</definedName>
    <definedName name="Priorita">[2]Seznam!$F$2:$F$18</definedName>
    <definedName name="PřevažujícíCílováSkupina">[2]Seznam!$A$2:$A$6</definedName>
    <definedName name="Stanovisko">[2]Seznam!$C$2:$C$3</definedName>
    <definedName name="TypRZ">[2]Seznam!$B$2:$B$12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79" i="11" l="1"/>
  <c r="L379" i="11"/>
  <c r="K379" i="11"/>
  <c r="J379" i="11"/>
  <c r="M376" i="11"/>
  <c r="L376" i="11"/>
  <c r="K376" i="11"/>
  <c r="J376" i="11"/>
  <c r="M373" i="11"/>
  <c r="L373" i="11"/>
  <c r="K373" i="11"/>
  <c r="J373" i="11"/>
  <c r="M369" i="11"/>
  <c r="L369" i="11"/>
  <c r="K369" i="11"/>
  <c r="J369" i="11"/>
  <c r="M363" i="11"/>
  <c r="L363" i="11"/>
  <c r="K363" i="11"/>
  <c r="J363" i="11"/>
  <c r="M361" i="11"/>
  <c r="L361" i="11"/>
  <c r="K361" i="11"/>
  <c r="J361" i="11"/>
  <c r="M359" i="11"/>
  <c r="L359" i="11"/>
  <c r="K359" i="11"/>
  <c r="J359" i="11"/>
  <c r="M357" i="11"/>
  <c r="L357" i="11"/>
  <c r="K357" i="11"/>
  <c r="J357" i="11"/>
  <c r="M355" i="11"/>
  <c r="L355" i="11"/>
  <c r="K355" i="11"/>
  <c r="J355" i="11"/>
  <c r="M352" i="11"/>
  <c r="L352" i="11"/>
  <c r="K352" i="11"/>
  <c r="J352" i="11"/>
  <c r="M350" i="11"/>
  <c r="L350" i="11"/>
  <c r="K350" i="11"/>
  <c r="J350" i="11"/>
  <c r="M338" i="11"/>
  <c r="L338" i="11"/>
  <c r="K338" i="11"/>
  <c r="J338" i="11"/>
  <c r="M334" i="11"/>
  <c r="L334" i="11"/>
  <c r="K334" i="11"/>
  <c r="J334" i="11"/>
  <c r="M320" i="11"/>
  <c r="L320" i="11"/>
  <c r="K320" i="11"/>
  <c r="J320" i="11"/>
  <c r="M318" i="11"/>
  <c r="L318" i="11"/>
  <c r="K318" i="11"/>
  <c r="J318" i="11"/>
  <c r="M312" i="11"/>
  <c r="L312" i="11"/>
  <c r="K312" i="11"/>
  <c r="J312" i="11"/>
  <c r="M308" i="11"/>
  <c r="L308" i="11"/>
  <c r="K308" i="11"/>
  <c r="J308" i="11"/>
  <c r="M298" i="11"/>
  <c r="L298" i="11"/>
  <c r="K298" i="11"/>
  <c r="J298" i="11"/>
  <c r="M268" i="11"/>
  <c r="L268" i="11"/>
  <c r="K268" i="11"/>
  <c r="J268" i="11"/>
  <c r="M253" i="11"/>
  <c r="L253" i="11"/>
  <c r="K253" i="11"/>
  <c r="J253" i="11"/>
  <c r="M243" i="11"/>
  <c r="L243" i="11"/>
  <c r="K243" i="11"/>
  <c r="J243" i="11"/>
  <c r="M227" i="11"/>
  <c r="L227" i="11"/>
  <c r="K227" i="11"/>
  <c r="J227" i="11"/>
  <c r="M224" i="11"/>
  <c r="L224" i="11"/>
  <c r="K224" i="11"/>
  <c r="J224" i="11"/>
  <c r="M201" i="11"/>
  <c r="L201" i="11"/>
  <c r="K201" i="11"/>
  <c r="J201" i="11"/>
  <c r="M195" i="11"/>
  <c r="L195" i="11"/>
  <c r="K195" i="11"/>
  <c r="J195" i="11"/>
  <c r="M178" i="11"/>
  <c r="L178" i="11"/>
  <c r="K178" i="11"/>
  <c r="J178" i="11"/>
  <c r="M171" i="11"/>
  <c r="L171" i="11"/>
  <c r="K171" i="11"/>
  <c r="J171" i="11"/>
  <c r="M166" i="11"/>
  <c r="L166" i="11"/>
  <c r="K166" i="11"/>
  <c r="J166" i="11"/>
  <c r="M164" i="11"/>
  <c r="L164" i="11"/>
  <c r="K164" i="11"/>
  <c r="J164" i="11"/>
  <c r="M157" i="11"/>
  <c r="L157" i="11"/>
  <c r="K157" i="11"/>
  <c r="J157" i="11"/>
  <c r="M144" i="11"/>
  <c r="L144" i="11"/>
  <c r="K144" i="11"/>
  <c r="J144" i="11"/>
  <c r="M141" i="11"/>
  <c r="L141" i="11"/>
  <c r="K141" i="11"/>
  <c r="J141" i="11"/>
  <c r="M139" i="11"/>
  <c r="L139" i="11"/>
  <c r="K139" i="11"/>
  <c r="J139" i="11"/>
  <c r="M135" i="11"/>
  <c r="L135" i="11"/>
  <c r="K135" i="11"/>
  <c r="J135" i="11"/>
  <c r="M133" i="11"/>
  <c r="L133" i="11"/>
  <c r="K133" i="11"/>
  <c r="J133" i="11"/>
  <c r="M122" i="11"/>
  <c r="L122" i="11"/>
  <c r="K122" i="11"/>
  <c r="J122" i="11"/>
  <c r="M112" i="11"/>
  <c r="L112" i="11"/>
  <c r="K112" i="11"/>
  <c r="J112" i="11"/>
  <c r="M109" i="11"/>
  <c r="L109" i="11"/>
  <c r="K109" i="11"/>
  <c r="J109" i="11"/>
  <c r="M98" i="11"/>
  <c r="L98" i="11"/>
  <c r="K98" i="11"/>
  <c r="J98" i="11"/>
  <c r="M94" i="11"/>
  <c r="L94" i="11"/>
  <c r="K94" i="11"/>
  <c r="J94" i="11"/>
  <c r="M87" i="11"/>
  <c r="L87" i="11"/>
  <c r="K87" i="11"/>
  <c r="J87" i="11"/>
  <c r="M71" i="11"/>
  <c r="L71" i="11"/>
  <c r="K71" i="11"/>
  <c r="J71" i="11"/>
  <c r="M68" i="11"/>
  <c r="L68" i="11"/>
  <c r="K68" i="11"/>
  <c r="J68" i="11"/>
  <c r="M65" i="11"/>
  <c r="L65" i="11"/>
  <c r="K65" i="11"/>
  <c r="J65" i="11"/>
  <c r="M58" i="11"/>
  <c r="L58" i="11"/>
  <c r="K58" i="11"/>
  <c r="J58" i="11"/>
  <c r="M56" i="11"/>
  <c r="L56" i="11"/>
  <c r="K56" i="11"/>
  <c r="J56" i="11"/>
  <c r="M49" i="11"/>
  <c r="L49" i="11"/>
  <c r="K49" i="11"/>
  <c r="J49" i="11"/>
  <c r="M28" i="11"/>
  <c r="L28" i="11"/>
  <c r="K28" i="11"/>
  <c r="J28" i="11"/>
  <c r="M21" i="11"/>
  <c r="L21" i="11"/>
  <c r="K21" i="11"/>
  <c r="J21" i="11"/>
  <c r="M16" i="11"/>
  <c r="L16" i="11"/>
  <c r="K16" i="11"/>
  <c r="J16" i="11"/>
  <c r="M12" i="11"/>
  <c r="L12" i="11"/>
  <c r="K12" i="11"/>
  <c r="J12" i="11"/>
  <c r="M362" i="10"/>
  <c r="L362" i="10"/>
  <c r="K362" i="10"/>
  <c r="J362" i="10"/>
  <c r="M359" i="10"/>
  <c r="L359" i="10"/>
  <c r="K359" i="10"/>
  <c r="J359" i="10"/>
  <c r="M356" i="10"/>
  <c r="L356" i="10"/>
  <c r="K356" i="10"/>
  <c r="J356" i="10"/>
  <c r="M346" i="10"/>
  <c r="L346" i="10"/>
  <c r="K346" i="10"/>
  <c r="J346" i="10"/>
  <c r="M344" i="10"/>
  <c r="L344" i="10"/>
  <c r="K344" i="10"/>
  <c r="J344" i="10"/>
  <c r="M341" i="10"/>
  <c r="L341" i="10"/>
  <c r="K341" i="10"/>
  <c r="J341" i="10"/>
  <c r="M332" i="10"/>
  <c r="L332" i="10"/>
  <c r="K332" i="10"/>
  <c r="J332" i="10"/>
  <c r="M320" i="10"/>
  <c r="L320" i="10"/>
  <c r="K320" i="10"/>
  <c r="J320" i="10"/>
  <c r="M317" i="10"/>
  <c r="L317" i="10"/>
  <c r="K317" i="10"/>
  <c r="J317" i="10"/>
  <c r="M302" i="10"/>
  <c r="L302" i="10"/>
  <c r="K302" i="10"/>
  <c r="J302" i="10"/>
  <c r="M300" i="10"/>
  <c r="L300" i="10"/>
  <c r="K300" i="10"/>
  <c r="J300" i="10"/>
  <c r="M294" i="10"/>
  <c r="L294" i="10"/>
  <c r="K294" i="10"/>
  <c r="J294" i="10"/>
  <c r="M290" i="10"/>
  <c r="L290" i="10"/>
  <c r="K290" i="10"/>
  <c r="J290" i="10"/>
  <c r="M252" i="10"/>
  <c r="L252" i="10"/>
  <c r="K252" i="10"/>
  <c r="J252" i="10"/>
  <c r="M237" i="10"/>
  <c r="L237" i="10"/>
  <c r="K237" i="10"/>
  <c r="J237" i="10"/>
  <c r="M210" i="10"/>
  <c r="L210" i="10"/>
  <c r="K210" i="10"/>
  <c r="J210" i="10"/>
  <c r="M190" i="10"/>
  <c r="L190" i="10"/>
  <c r="K190" i="10"/>
  <c r="J190" i="10"/>
  <c r="M184" i="10"/>
  <c r="L184" i="10"/>
  <c r="K184" i="10"/>
  <c r="J184" i="10"/>
  <c r="M167" i="10"/>
  <c r="L167" i="10"/>
  <c r="K167" i="10"/>
  <c r="J167" i="10"/>
  <c r="M160" i="10"/>
  <c r="L160" i="10"/>
  <c r="K160" i="10"/>
  <c r="J160" i="10"/>
  <c r="M158" i="10"/>
  <c r="L158" i="10"/>
  <c r="K158" i="10"/>
  <c r="J158" i="10"/>
  <c r="M153" i="10"/>
  <c r="L153" i="10"/>
  <c r="K153" i="10"/>
  <c r="J153" i="10"/>
  <c r="M151" i="10"/>
  <c r="L151" i="10"/>
  <c r="K151" i="10"/>
  <c r="J151" i="10"/>
  <c r="M129" i="10"/>
  <c r="L129" i="10"/>
  <c r="K129" i="10"/>
  <c r="J129" i="10"/>
  <c r="M126" i="10"/>
  <c r="L126" i="10"/>
  <c r="K126" i="10"/>
  <c r="J126" i="10"/>
  <c r="M102" i="10"/>
  <c r="L102" i="10"/>
  <c r="K102" i="10"/>
  <c r="J102" i="10"/>
  <c r="M65" i="10"/>
  <c r="L65" i="10"/>
  <c r="K65" i="10"/>
  <c r="J65" i="10"/>
  <c r="M47" i="10"/>
  <c r="L47" i="10"/>
  <c r="K47" i="10"/>
  <c r="J47" i="10"/>
  <c r="M26" i="10"/>
  <c r="L26" i="10"/>
  <c r="K26" i="10"/>
  <c r="J26" i="10"/>
  <c r="M19" i="10"/>
  <c r="M363" i="10" s="1"/>
  <c r="L19" i="10"/>
  <c r="K19" i="10"/>
  <c r="J19" i="10"/>
  <c r="N194" i="11"/>
  <c r="N223" i="11"/>
  <c r="N349" i="11"/>
  <c r="N222" i="11"/>
  <c r="N221" i="11"/>
  <c r="N193" i="11"/>
  <c r="N362" i="11"/>
  <c r="N363" i="11" s="1"/>
  <c r="N192" i="11"/>
  <c r="N358" i="11"/>
  <c r="N359" i="11" s="1"/>
  <c r="N317" i="11"/>
  <c r="N220" i="11"/>
  <c r="N143" i="11"/>
  <c r="N142" i="11"/>
  <c r="N144" i="11" s="1"/>
  <c r="N316" i="11"/>
  <c r="N315" i="11"/>
  <c r="N170" i="11"/>
  <c r="N372" i="11"/>
  <c r="N191" i="11"/>
  <c r="N219" i="11"/>
  <c r="N169" i="11"/>
  <c r="N218" i="11"/>
  <c r="N140" i="11"/>
  <c r="N141" i="11" s="1"/>
  <c r="N121" i="11"/>
  <c r="N55" i="11"/>
  <c r="N156" i="11"/>
  <c r="N93" i="11"/>
  <c r="N54" i="11"/>
  <c r="N155" i="11"/>
  <c r="N108" i="11"/>
  <c r="N154" i="11"/>
  <c r="N107" i="11"/>
  <c r="N153" i="11"/>
  <c r="N97" i="11"/>
  <c r="N297" i="11"/>
  <c r="N333" i="11"/>
  <c r="N48" i="11"/>
  <c r="N190" i="11"/>
  <c r="N64" i="11"/>
  <c r="N63" i="11"/>
  <c r="N92" i="11"/>
  <c r="N152" i="11"/>
  <c r="N91" i="11"/>
  <c r="N132" i="11"/>
  <c r="N67" i="11"/>
  <c r="N53" i="11"/>
  <c r="N66" i="11"/>
  <c r="N68" i="11" s="1"/>
  <c r="N70" i="11"/>
  <c r="N138" i="11"/>
  <c r="N163" i="11"/>
  <c r="N151" i="11"/>
  <c r="N131" i="11"/>
  <c r="N162" i="11"/>
  <c r="N130" i="11"/>
  <c r="N86" i="11"/>
  <c r="N62" i="11"/>
  <c r="N69" i="11"/>
  <c r="N96" i="11"/>
  <c r="N161" i="11"/>
  <c r="N150" i="11"/>
  <c r="N61" i="11"/>
  <c r="N160" i="11"/>
  <c r="N52" i="11"/>
  <c r="N159" i="11"/>
  <c r="N158" i="11"/>
  <c r="N378" i="11"/>
  <c r="N51" i="11"/>
  <c r="N47" i="11"/>
  <c r="N129" i="11"/>
  <c r="N106" i="11"/>
  <c r="N111" i="11"/>
  <c r="N110" i="11"/>
  <c r="N120" i="11"/>
  <c r="N119" i="11"/>
  <c r="N46" i="11"/>
  <c r="N311" i="11"/>
  <c r="N348" i="11"/>
  <c r="N90" i="11"/>
  <c r="N128" i="11"/>
  <c r="N252" i="11"/>
  <c r="N242" i="11"/>
  <c r="N57" i="11"/>
  <c r="N58" i="11" s="1"/>
  <c r="N296" i="11"/>
  <c r="N307" i="11"/>
  <c r="N241" i="11"/>
  <c r="N118" i="11"/>
  <c r="N240" i="11"/>
  <c r="N105" i="11"/>
  <c r="N295" i="11"/>
  <c r="N104" i="11"/>
  <c r="N45" i="11"/>
  <c r="N294" i="11"/>
  <c r="N189" i="11"/>
  <c r="N332" i="11"/>
  <c r="N188" i="11"/>
  <c r="N375" i="11"/>
  <c r="N337" i="11"/>
  <c r="N217" i="11"/>
  <c r="N267" i="11"/>
  <c r="N216" i="11"/>
  <c r="N15" i="11"/>
  <c r="N16" i="11" s="1"/>
  <c r="N293" i="11"/>
  <c r="N292" i="11"/>
  <c r="N251" i="11"/>
  <c r="N331" i="11"/>
  <c r="N215" i="11"/>
  <c r="N177" i="11"/>
  <c r="N11" i="11"/>
  <c r="N200" i="11"/>
  <c r="N306" i="11"/>
  <c r="N305" i="11"/>
  <c r="N291" i="11"/>
  <c r="N347" i="11"/>
  <c r="N346" i="11"/>
  <c r="N44" i="11"/>
  <c r="N117" i="11"/>
  <c r="N103" i="11"/>
  <c r="N43" i="11"/>
  <c r="N85" i="11"/>
  <c r="N116" i="11"/>
  <c r="N310" i="11"/>
  <c r="N149" i="11"/>
  <c r="N266" i="11"/>
  <c r="N345" i="11"/>
  <c r="N50" i="11"/>
  <c r="N42" i="11"/>
  <c r="N148" i="11"/>
  <c r="N187" i="11"/>
  <c r="N60" i="11"/>
  <c r="N319" i="11"/>
  <c r="N320" i="11" s="1"/>
  <c r="N186" i="11"/>
  <c r="N84" i="11"/>
  <c r="N368" i="11"/>
  <c r="N290" i="11"/>
  <c r="N330" i="11"/>
  <c r="N360" i="11"/>
  <c r="N361" i="11" s="1"/>
  <c r="N289" i="11"/>
  <c r="N41" i="11"/>
  <c r="N344" i="11"/>
  <c r="N354" i="11"/>
  <c r="N83" i="11"/>
  <c r="N288" i="11"/>
  <c r="N27" i="11"/>
  <c r="N20" i="11"/>
  <c r="N214" i="11"/>
  <c r="N265" i="11"/>
  <c r="N287" i="11"/>
  <c r="N185" i="11"/>
  <c r="N40" i="11"/>
  <c r="N184" i="11"/>
  <c r="N264" i="11"/>
  <c r="N239" i="11"/>
  <c r="N199" i="11"/>
  <c r="N329" i="11"/>
  <c r="N82" i="11"/>
  <c r="N367" i="11"/>
  <c r="N176" i="11"/>
  <c r="N250" i="11"/>
  <c r="N286" i="11"/>
  <c r="N19" i="11"/>
  <c r="N351" i="11"/>
  <c r="N352" i="11" s="1"/>
  <c r="N183" i="11"/>
  <c r="N285" i="11"/>
  <c r="N39" i="11"/>
  <c r="N38" i="11"/>
  <c r="N284" i="11"/>
  <c r="N283" i="11"/>
  <c r="N263" i="11"/>
  <c r="N304" i="11"/>
  <c r="N249" i="11"/>
  <c r="N37" i="11"/>
  <c r="N226" i="11"/>
  <c r="N175" i="11"/>
  <c r="N213" i="11"/>
  <c r="N343" i="11"/>
  <c r="N282" i="11"/>
  <c r="N198" i="11"/>
  <c r="N303" i="11"/>
  <c r="N281" i="11"/>
  <c r="N302" i="11"/>
  <c r="N18" i="11"/>
  <c r="N81" i="11"/>
  <c r="N238" i="11"/>
  <c r="N80" i="11"/>
  <c r="N301" i="11"/>
  <c r="N79" i="11"/>
  <c r="N182" i="11"/>
  <c r="N78" i="11"/>
  <c r="N147" i="11"/>
  <c r="N237" i="11"/>
  <c r="N280" i="11"/>
  <c r="N10" i="11"/>
  <c r="N262" i="11"/>
  <c r="N26" i="11"/>
  <c r="N342" i="11"/>
  <c r="N225" i="11"/>
  <c r="N227" i="11" s="1"/>
  <c r="N236" i="11"/>
  <c r="N212" i="11"/>
  <c r="N9" i="11"/>
  <c r="N77" i="11"/>
  <c r="N248" i="11"/>
  <c r="N25" i="11"/>
  <c r="N328" i="11"/>
  <c r="N174" i="11"/>
  <c r="N341" i="11"/>
  <c r="N300" i="11"/>
  <c r="N279" i="11"/>
  <c r="N261" i="11"/>
  <c r="N24" i="11"/>
  <c r="N327" i="11"/>
  <c r="N299" i="11"/>
  <c r="N102" i="11"/>
  <c r="N8" i="11"/>
  <c r="N235" i="11"/>
  <c r="N14" i="11"/>
  <c r="N211" i="11"/>
  <c r="N197" i="11"/>
  <c r="N366" i="11"/>
  <c r="N260" i="11"/>
  <c r="N36" i="11"/>
  <c r="N356" i="11"/>
  <c r="N357" i="11" s="1"/>
  <c r="N76" i="11"/>
  <c r="N234" i="11"/>
  <c r="N278" i="11"/>
  <c r="N210" i="11"/>
  <c r="N35" i="11"/>
  <c r="N277" i="11"/>
  <c r="N209" i="11"/>
  <c r="N168" i="11"/>
  <c r="N233" i="11"/>
  <c r="N127" i="11"/>
  <c r="N17" i="11"/>
  <c r="N21" i="11" s="1"/>
  <c r="N353" i="11"/>
  <c r="N355" i="11" s="1"/>
  <c r="N276" i="11"/>
  <c r="N371" i="11"/>
  <c r="N259" i="11"/>
  <c r="N181" i="11"/>
  <c r="N326" i="11"/>
  <c r="N275" i="11"/>
  <c r="N274" i="11"/>
  <c r="N34" i="11"/>
  <c r="N258" i="11"/>
  <c r="N257" i="11"/>
  <c r="N7" i="11"/>
  <c r="N196" i="11"/>
  <c r="N201" i="11" s="1"/>
  <c r="N365" i="11"/>
  <c r="N173" i="11"/>
  <c r="N137" i="11"/>
  <c r="N232" i="11"/>
  <c r="N273" i="11"/>
  <c r="N101" i="11"/>
  <c r="N115" i="11"/>
  <c r="N95" i="11"/>
  <c r="N98" i="11" s="1"/>
  <c r="N75" i="11"/>
  <c r="N89" i="11"/>
  <c r="N136" i="11"/>
  <c r="N139" i="11" s="1"/>
  <c r="N272" i="11"/>
  <c r="N74" i="11"/>
  <c r="N134" i="11"/>
  <c r="N135" i="11" s="1"/>
  <c r="N73" i="11"/>
  <c r="N59" i="11"/>
  <c r="N65" i="11" s="1"/>
  <c r="N231" i="11"/>
  <c r="N377" i="11"/>
  <c r="N379" i="11" s="1"/>
  <c r="N180" i="11"/>
  <c r="N208" i="11"/>
  <c r="N247" i="11"/>
  <c r="N33" i="11"/>
  <c r="N126" i="11"/>
  <c r="N256" i="11"/>
  <c r="N271" i="11"/>
  <c r="N230" i="11"/>
  <c r="N146" i="11"/>
  <c r="N325" i="11"/>
  <c r="N246" i="11"/>
  <c r="N72" i="11"/>
  <c r="N229" i="11"/>
  <c r="N228" i="11"/>
  <c r="N32" i="11"/>
  <c r="N179" i="11"/>
  <c r="N195" i="11" s="1"/>
  <c r="N114" i="11"/>
  <c r="N100" i="11"/>
  <c r="N270" i="11"/>
  <c r="N340" i="11"/>
  <c r="N31" i="11"/>
  <c r="N309" i="11"/>
  <c r="N312" i="11" s="1"/>
  <c r="N314" i="11"/>
  <c r="N245" i="11"/>
  <c r="N269" i="11"/>
  <c r="N145" i="11"/>
  <c r="N23" i="11"/>
  <c r="N22" i="11"/>
  <c r="N207" i="11"/>
  <c r="N374" i="11"/>
  <c r="N376" i="11" s="1"/>
  <c r="N336" i="11"/>
  <c r="N206" i="11"/>
  <c r="N205" i="11"/>
  <c r="N204" i="11"/>
  <c r="N125" i="11"/>
  <c r="N88" i="11"/>
  <c r="N99" i="11"/>
  <c r="N113" i="11"/>
  <c r="N339" i="11"/>
  <c r="N203" i="11"/>
  <c r="N165" i="11"/>
  <c r="N166" i="11" s="1"/>
  <c r="N324" i="11"/>
  <c r="N13" i="11"/>
  <c r="N202" i="11"/>
  <c r="N323" i="11"/>
  <c r="N322" i="11"/>
  <c r="N321" i="11"/>
  <c r="N335" i="11"/>
  <c r="N338" i="11" s="1"/>
  <c r="N255" i="11"/>
  <c r="N244" i="11"/>
  <c r="N253" i="11" s="1"/>
  <c r="N313" i="11"/>
  <c r="N318" i="11" s="1"/>
  <c r="N6" i="11"/>
  <c r="N172" i="11"/>
  <c r="N364" i="11"/>
  <c r="N369" i="11" s="1"/>
  <c r="N370" i="11"/>
  <c r="N373" i="11" s="1"/>
  <c r="N167" i="11"/>
  <c r="N254" i="11"/>
  <c r="N124" i="11"/>
  <c r="N123" i="11"/>
  <c r="N30" i="11"/>
  <c r="N29" i="11"/>
  <c r="N133" i="11" l="1"/>
  <c r="N268" i="11"/>
  <c r="N49" i="11"/>
  <c r="N87" i="11"/>
  <c r="N171" i="11"/>
  <c r="N308" i="11"/>
  <c r="N56" i="11"/>
  <c r="N224" i="11"/>
  <c r="N109" i="11"/>
  <c r="N164" i="11"/>
  <c r="N94" i="11"/>
  <c r="N243" i="11"/>
  <c r="N178" i="11"/>
  <c r="N350" i="11"/>
  <c r="N157" i="11"/>
  <c r="J380" i="11"/>
  <c r="N28" i="11"/>
  <c r="N122" i="11"/>
  <c r="N298" i="11"/>
  <c r="N112" i="11"/>
  <c r="N71" i="11"/>
  <c r="K380" i="11"/>
  <c r="L380" i="11"/>
  <c r="N334" i="11"/>
  <c r="M380" i="11"/>
  <c r="N12" i="11"/>
  <c r="J363" i="10"/>
  <c r="K363" i="10"/>
  <c r="L363" i="10"/>
  <c r="N183" i="10"/>
  <c r="N209" i="10"/>
  <c r="N331" i="10"/>
  <c r="N208" i="10"/>
  <c r="N207" i="10"/>
  <c r="N182" i="10"/>
  <c r="N355" i="10"/>
  <c r="N181" i="10"/>
  <c r="N343" i="10"/>
  <c r="N299" i="10"/>
  <c r="N206" i="10"/>
  <c r="N128" i="10"/>
  <c r="N127" i="10"/>
  <c r="N298" i="10"/>
  <c r="N297" i="10"/>
  <c r="N157" i="10"/>
  <c r="N354" i="10"/>
  <c r="N180" i="10"/>
  <c r="N205" i="10"/>
  <c r="N156" i="10"/>
  <c r="N204" i="10"/>
  <c r="N125" i="10"/>
  <c r="N124" i="10"/>
  <c r="N64" i="10"/>
  <c r="N150" i="10"/>
  <c r="N101" i="10"/>
  <c r="N63" i="10"/>
  <c r="N149" i="10"/>
  <c r="N100" i="10"/>
  <c r="N148" i="10"/>
  <c r="N99" i="10"/>
  <c r="N147" i="10"/>
  <c r="N98" i="10"/>
  <c r="N289" i="10"/>
  <c r="N316" i="10"/>
  <c r="N46" i="10"/>
  <c r="N179" i="10"/>
  <c r="N62" i="10"/>
  <c r="N61" i="10"/>
  <c r="N97" i="10"/>
  <c r="N146" i="10"/>
  <c r="N96" i="10"/>
  <c r="N123" i="10"/>
  <c r="N60" i="10"/>
  <c r="N59" i="10"/>
  <c r="N58" i="10"/>
  <c r="N57" i="10"/>
  <c r="N122" i="10"/>
  <c r="N145" i="10"/>
  <c r="N144" i="10"/>
  <c r="N121" i="10"/>
  <c r="N143" i="10"/>
  <c r="N120" i="10"/>
  <c r="N95" i="10"/>
  <c r="N56" i="10"/>
  <c r="N142" i="10"/>
  <c r="N55" i="10"/>
  <c r="N94" i="10"/>
  <c r="N141" i="10"/>
  <c r="N140" i="10"/>
  <c r="N54" i="10"/>
  <c r="N139" i="10"/>
  <c r="N53" i="10"/>
  <c r="N138" i="10"/>
  <c r="N137" i="10"/>
  <c r="N136" i="10"/>
  <c r="N361" i="10"/>
  <c r="N52" i="10"/>
  <c r="N45" i="10"/>
  <c r="N93" i="10"/>
  <c r="N92" i="10"/>
  <c r="N91" i="10"/>
  <c r="N119" i="10"/>
  <c r="N118" i="10"/>
  <c r="N44" i="10"/>
  <c r="N293" i="10"/>
  <c r="N330" i="10"/>
  <c r="N90" i="10"/>
  <c r="N117" i="10"/>
  <c r="N135" i="10"/>
  <c r="N236" i="10"/>
  <c r="N51" i="10"/>
  <c r="N288" i="10"/>
  <c r="N287" i="10"/>
  <c r="N235" i="10"/>
  <c r="N116" i="10"/>
  <c r="N234" i="10"/>
  <c r="N89" i="10"/>
  <c r="N286" i="10"/>
  <c r="N88" i="10"/>
  <c r="N43" i="10"/>
  <c r="N285" i="10"/>
  <c r="N178" i="10"/>
  <c r="N315" i="10"/>
  <c r="N177" i="10"/>
  <c r="N358" i="10"/>
  <c r="N319" i="10"/>
  <c r="N203" i="10"/>
  <c r="N251" i="10"/>
  <c r="N202" i="10"/>
  <c r="N18" i="10"/>
  <c r="N284" i="10"/>
  <c r="N283" i="10"/>
  <c r="N233" i="10"/>
  <c r="N314" i="10"/>
  <c r="N201" i="10"/>
  <c r="N166" i="10"/>
  <c r="N17" i="10"/>
  <c r="N189" i="10"/>
  <c r="N282" i="10"/>
  <c r="N281" i="10"/>
  <c r="N280" i="10"/>
  <c r="N329" i="10"/>
  <c r="N328" i="10"/>
  <c r="N42" i="10"/>
  <c r="N115" i="10"/>
  <c r="N87" i="10"/>
  <c r="N41" i="10"/>
  <c r="N40" i="10"/>
  <c r="N86" i="10"/>
  <c r="N114" i="10"/>
  <c r="N292" i="10"/>
  <c r="N134" i="10"/>
  <c r="N250" i="10"/>
  <c r="N327" i="10"/>
  <c r="N50" i="10"/>
  <c r="N39" i="10"/>
  <c r="N133" i="10"/>
  <c r="N176" i="10"/>
  <c r="N49" i="10"/>
  <c r="N301" i="10"/>
  <c r="N302" i="10" s="1"/>
  <c r="N175" i="10"/>
  <c r="N85" i="10"/>
  <c r="N353" i="10"/>
  <c r="N313" i="10"/>
  <c r="N340" i="10"/>
  <c r="N345" i="10"/>
  <c r="N346" i="10" s="1"/>
  <c r="N279" i="10"/>
  <c r="N38" i="10"/>
  <c r="N326" i="10"/>
  <c r="N339" i="10"/>
  <c r="N84" i="10"/>
  <c r="N278" i="10"/>
  <c r="N25" i="10"/>
  <c r="N16" i="10"/>
  <c r="N200" i="10"/>
  <c r="N249" i="10"/>
  <c r="N277" i="10"/>
  <c r="N338" i="10"/>
  <c r="N174" i="10"/>
  <c r="N37" i="10"/>
  <c r="N173" i="10"/>
  <c r="N248" i="10"/>
  <c r="N232" i="10"/>
  <c r="N188" i="10"/>
  <c r="N312" i="10"/>
  <c r="N83" i="10"/>
  <c r="N352" i="10"/>
  <c r="N165" i="10"/>
  <c r="N231" i="10"/>
  <c r="N276" i="10"/>
  <c r="N15" i="10"/>
  <c r="N337" i="10"/>
  <c r="N172" i="10"/>
  <c r="N275" i="10"/>
  <c r="N36" i="10"/>
  <c r="N35" i="10"/>
  <c r="N274" i="10"/>
  <c r="N273" i="10"/>
  <c r="N247" i="10"/>
  <c r="N272" i="10"/>
  <c r="N230" i="10"/>
  <c r="N34" i="10"/>
  <c r="N164" i="10"/>
  <c r="N199" i="10"/>
  <c r="N325" i="10"/>
  <c r="N271" i="10"/>
  <c r="N187" i="10"/>
  <c r="N270" i="10"/>
  <c r="N269" i="10"/>
  <c r="N268" i="10"/>
  <c r="N14" i="10"/>
  <c r="N82" i="10"/>
  <c r="N229" i="10"/>
  <c r="N81" i="10"/>
  <c r="N267" i="10"/>
  <c r="N80" i="10"/>
  <c r="N171" i="10"/>
  <c r="N79" i="10"/>
  <c r="N132" i="10"/>
  <c r="N228" i="10"/>
  <c r="N266" i="10"/>
  <c r="N13" i="10"/>
  <c r="N246" i="10"/>
  <c r="N24" i="10"/>
  <c r="N336" i="10"/>
  <c r="N324" i="10"/>
  <c r="N227" i="10"/>
  <c r="N226" i="10"/>
  <c r="N198" i="10"/>
  <c r="N12" i="10"/>
  <c r="N78" i="10"/>
  <c r="N225" i="10"/>
  <c r="N23" i="10"/>
  <c r="N311" i="10"/>
  <c r="N163" i="10"/>
  <c r="N323" i="10"/>
  <c r="N265" i="10"/>
  <c r="N264" i="10"/>
  <c r="N245" i="10"/>
  <c r="N22" i="10"/>
  <c r="N310" i="10"/>
  <c r="N263" i="10"/>
  <c r="N77" i="10"/>
  <c r="N11" i="10"/>
  <c r="N224" i="10"/>
  <c r="N10" i="10"/>
  <c r="N197" i="10"/>
  <c r="N186" i="10"/>
  <c r="N351" i="10"/>
  <c r="N244" i="10"/>
  <c r="N33" i="10"/>
  <c r="N335" i="10"/>
  <c r="N76" i="10"/>
  <c r="N223" i="10"/>
  <c r="N262" i="10"/>
  <c r="N196" i="10"/>
  <c r="N32" i="10"/>
  <c r="N261" i="10"/>
  <c r="N195" i="10"/>
  <c r="N155" i="10"/>
  <c r="N222" i="10"/>
  <c r="N113" i="10"/>
  <c r="N9" i="10"/>
  <c r="N334" i="10"/>
  <c r="N260" i="10"/>
  <c r="N350" i="10"/>
  <c r="N243" i="10"/>
  <c r="N170" i="10"/>
  <c r="N309" i="10"/>
  <c r="N259" i="10"/>
  <c r="N258" i="10"/>
  <c r="N31" i="10"/>
  <c r="N242" i="10"/>
  <c r="N241" i="10"/>
  <c r="N8" i="10"/>
  <c r="N185" i="10"/>
  <c r="N349" i="10"/>
  <c r="N162" i="10"/>
  <c r="N112" i="10"/>
  <c r="N221" i="10"/>
  <c r="N257" i="10"/>
  <c r="N75" i="10"/>
  <c r="N111" i="10"/>
  <c r="N74" i="10"/>
  <c r="N73" i="10"/>
  <c r="N72" i="10"/>
  <c r="N110" i="10"/>
  <c r="N256" i="10"/>
  <c r="N71" i="10"/>
  <c r="N109" i="10"/>
  <c r="N70" i="10"/>
  <c r="N48" i="10"/>
  <c r="N220" i="10"/>
  <c r="N360" i="10"/>
  <c r="N169" i="10"/>
  <c r="N342" i="10"/>
  <c r="N194" i="10"/>
  <c r="N219" i="10"/>
  <c r="N30" i="10"/>
  <c r="N108" i="10"/>
  <c r="N240" i="10"/>
  <c r="N255" i="10"/>
  <c r="N218" i="10"/>
  <c r="N131" i="10"/>
  <c r="N308" i="10"/>
  <c r="N217" i="10"/>
  <c r="N69" i="10"/>
  <c r="N216" i="10"/>
  <c r="N215" i="10"/>
  <c r="N29" i="10"/>
  <c r="N168" i="10"/>
  <c r="N107" i="10"/>
  <c r="N68" i="10"/>
  <c r="N254" i="10"/>
  <c r="N322" i="10"/>
  <c r="N28" i="10"/>
  <c r="N291" i="10"/>
  <c r="N296" i="10"/>
  <c r="N159" i="10"/>
  <c r="N160" i="10" s="1"/>
  <c r="N307" i="10"/>
  <c r="N214" i="10"/>
  <c r="N253" i="10"/>
  <c r="N130" i="10"/>
  <c r="N333" i="10"/>
  <c r="N21" i="10"/>
  <c r="N20" i="10"/>
  <c r="N357" i="10"/>
  <c r="N106" i="10"/>
  <c r="N67" i="10"/>
  <c r="N66" i="10"/>
  <c r="N105" i="10"/>
  <c r="N321" i="10"/>
  <c r="N193" i="10"/>
  <c r="N152" i="10"/>
  <c r="N153" i="10" s="1"/>
  <c r="N192" i="10"/>
  <c r="N213" i="10"/>
  <c r="N212" i="10"/>
  <c r="N306" i="10"/>
  <c r="N7" i="10"/>
  <c r="N191" i="10"/>
  <c r="N305" i="10"/>
  <c r="N304" i="10"/>
  <c r="N303" i="10"/>
  <c r="N318" i="10"/>
  <c r="N239" i="10"/>
  <c r="N211" i="10"/>
  <c r="N295" i="10"/>
  <c r="N6" i="10"/>
  <c r="N161" i="10"/>
  <c r="N348" i="10"/>
  <c r="N347" i="10"/>
  <c r="N154" i="10"/>
  <c r="N238" i="10"/>
  <c r="N104" i="10"/>
  <c r="N103" i="10"/>
  <c r="N27" i="10"/>
  <c r="N380" i="11" l="1"/>
  <c r="N158" i="10"/>
  <c r="N294" i="10"/>
  <c r="N356" i="10"/>
  <c r="N320" i="10"/>
  <c r="N252" i="10"/>
  <c r="N210" i="10"/>
  <c r="N65" i="10"/>
  <c r="N359" i="10"/>
  <c r="N190" i="10"/>
  <c r="N184" i="10"/>
  <c r="N290" i="10"/>
  <c r="N167" i="10"/>
  <c r="N237" i="10"/>
  <c r="N344" i="10"/>
  <c r="N19" i="10"/>
  <c r="N300" i="10"/>
  <c r="N47" i="10"/>
  <c r="N26" i="10"/>
  <c r="N341" i="10"/>
  <c r="N151" i="10"/>
  <c r="N332" i="10"/>
  <c r="N126" i="10"/>
  <c r="N317" i="10"/>
  <c r="N102" i="10"/>
  <c r="N362" i="10"/>
  <c r="N129" i="10"/>
  <c r="M379" i="9"/>
  <c r="L379" i="9"/>
  <c r="K379" i="9"/>
  <c r="J379" i="9"/>
  <c r="M376" i="9"/>
  <c r="L376" i="9"/>
  <c r="K376" i="9"/>
  <c r="J376" i="9"/>
  <c r="M373" i="9"/>
  <c r="L373" i="9"/>
  <c r="K373" i="9"/>
  <c r="J373" i="9"/>
  <c r="M363" i="9"/>
  <c r="L363" i="9"/>
  <c r="K363" i="9"/>
  <c r="J363" i="9"/>
  <c r="M361" i="9"/>
  <c r="L361" i="9"/>
  <c r="K361" i="9"/>
  <c r="J361" i="9"/>
  <c r="M358" i="9"/>
  <c r="L358" i="9"/>
  <c r="K358" i="9"/>
  <c r="J358" i="9"/>
  <c r="M336" i="9"/>
  <c r="L336" i="9"/>
  <c r="K336" i="9"/>
  <c r="J336" i="9"/>
  <c r="M324" i="9"/>
  <c r="L324" i="9"/>
  <c r="K324" i="9"/>
  <c r="J324" i="9"/>
  <c r="M321" i="9"/>
  <c r="L321" i="9"/>
  <c r="K321" i="9"/>
  <c r="J321" i="9"/>
  <c r="N306" i="9"/>
  <c r="M306" i="9"/>
  <c r="L306" i="9"/>
  <c r="K306" i="9"/>
  <c r="J306" i="9"/>
  <c r="M304" i="9"/>
  <c r="L304" i="9"/>
  <c r="K304" i="9"/>
  <c r="J304" i="9"/>
  <c r="M298" i="9"/>
  <c r="L298" i="9"/>
  <c r="K298" i="9"/>
  <c r="J298" i="9"/>
  <c r="M294" i="9"/>
  <c r="L294" i="9"/>
  <c r="K294" i="9"/>
  <c r="J294" i="9"/>
  <c r="M252" i="9"/>
  <c r="L252" i="9"/>
  <c r="K252" i="9"/>
  <c r="J252" i="9"/>
  <c r="M235" i="9"/>
  <c r="L235" i="9"/>
  <c r="K235" i="9"/>
  <c r="J235" i="9"/>
  <c r="M204" i="9"/>
  <c r="L204" i="9"/>
  <c r="K204" i="9"/>
  <c r="J204" i="9"/>
  <c r="M185" i="9"/>
  <c r="L185" i="9"/>
  <c r="K185" i="9"/>
  <c r="J185" i="9"/>
  <c r="M179" i="9"/>
  <c r="L179" i="9"/>
  <c r="K179" i="9"/>
  <c r="J179" i="9"/>
  <c r="M162" i="9"/>
  <c r="L162" i="9"/>
  <c r="K162" i="9"/>
  <c r="J162" i="9"/>
  <c r="M155" i="9"/>
  <c r="L155" i="9"/>
  <c r="K155" i="9"/>
  <c r="J155" i="9"/>
  <c r="M153" i="9"/>
  <c r="L153" i="9"/>
  <c r="K153" i="9"/>
  <c r="J153" i="9"/>
  <c r="N148" i="9"/>
  <c r="M148" i="9"/>
  <c r="L148" i="9"/>
  <c r="K148" i="9"/>
  <c r="J148" i="9"/>
  <c r="M146" i="9"/>
  <c r="L146" i="9"/>
  <c r="K146" i="9"/>
  <c r="J146" i="9"/>
  <c r="M129" i="9"/>
  <c r="L129" i="9"/>
  <c r="K129" i="9"/>
  <c r="J129" i="9"/>
  <c r="M126" i="9"/>
  <c r="L126" i="9"/>
  <c r="K126" i="9"/>
  <c r="J126" i="9"/>
  <c r="M102" i="9"/>
  <c r="L102" i="9"/>
  <c r="K102" i="9"/>
  <c r="J102" i="9"/>
  <c r="M65" i="9"/>
  <c r="L65" i="9"/>
  <c r="K65" i="9"/>
  <c r="J65" i="9"/>
  <c r="M46" i="9"/>
  <c r="L46" i="9"/>
  <c r="K46" i="9"/>
  <c r="J46" i="9"/>
  <c r="M26" i="9"/>
  <c r="L26" i="9"/>
  <c r="K26" i="9"/>
  <c r="J26" i="9"/>
  <c r="M19" i="9"/>
  <c r="L19" i="9"/>
  <c r="K19" i="9"/>
  <c r="J19" i="9"/>
  <c r="N178" i="9"/>
  <c r="N203" i="9"/>
  <c r="N335" i="9"/>
  <c r="N202" i="9"/>
  <c r="N201" i="9"/>
  <c r="N177" i="9"/>
  <c r="N372" i="9"/>
  <c r="N176" i="9"/>
  <c r="N360" i="9"/>
  <c r="N303" i="9"/>
  <c r="N128" i="9"/>
  <c r="N127" i="9"/>
  <c r="N129" i="9" s="1"/>
  <c r="N302" i="9"/>
  <c r="N301" i="9"/>
  <c r="N152" i="9"/>
  <c r="N371" i="9"/>
  <c r="N175" i="9"/>
  <c r="N200" i="9"/>
  <c r="N151" i="9"/>
  <c r="N199" i="9"/>
  <c r="N334" i="9"/>
  <c r="N125" i="9"/>
  <c r="N124" i="9"/>
  <c r="N64" i="9"/>
  <c r="N145" i="9"/>
  <c r="N101" i="9"/>
  <c r="N63" i="9"/>
  <c r="N144" i="9"/>
  <c r="N100" i="9"/>
  <c r="N143" i="9"/>
  <c r="N99" i="9"/>
  <c r="N142" i="9"/>
  <c r="N98" i="9"/>
  <c r="N293" i="9"/>
  <c r="N320" i="9"/>
  <c r="N45" i="9"/>
  <c r="N174" i="9"/>
  <c r="N62" i="9"/>
  <c r="N61" i="9"/>
  <c r="N97" i="9"/>
  <c r="N96" i="9"/>
  <c r="N123" i="9"/>
  <c r="N60" i="9"/>
  <c r="N59" i="9"/>
  <c r="N58" i="9"/>
  <c r="N57" i="9"/>
  <c r="N56" i="9"/>
  <c r="N122" i="9"/>
  <c r="N141" i="9"/>
  <c r="N140" i="9"/>
  <c r="N121" i="9"/>
  <c r="N139" i="9"/>
  <c r="N120" i="9"/>
  <c r="N95" i="9"/>
  <c r="N55" i="9"/>
  <c r="N54" i="9"/>
  <c r="N94" i="9"/>
  <c r="N53" i="9"/>
  <c r="N138" i="9"/>
  <c r="N137" i="9"/>
  <c r="N52" i="9"/>
  <c r="N136" i="9"/>
  <c r="N378" i="9"/>
  <c r="N51" i="9"/>
  <c r="N50" i="9"/>
  <c r="N44" i="9"/>
  <c r="N93" i="9"/>
  <c r="N92" i="9"/>
  <c r="N91" i="9"/>
  <c r="N119" i="9"/>
  <c r="N118" i="9"/>
  <c r="N234" i="9"/>
  <c r="N43" i="9"/>
  <c r="N297" i="9"/>
  <c r="N333" i="9"/>
  <c r="N90" i="9"/>
  <c r="N117" i="9"/>
  <c r="N135" i="9"/>
  <c r="N233" i="9"/>
  <c r="N49" i="9"/>
  <c r="N292" i="9"/>
  <c r="N291" i="9"/>
  <c r="N232" i="9"/>
  <c r="N116" i="9"/>
  <c r="N231" i="9"/>
  <c r="N89" i="9"/>
  <c r="N290" i="9"/>
  <c r="N88" i="9"/>
  <c r="N42" i="9"/>
  <c r="N289" i="9"/>
  <c r="N288" i="9"/>
  <c r="N173" i="9"/>
  <c r="N319" i="9"/>
  <c r="N172" i="9"/>
  <c r="N375" i="9"/>
  <c r="N323" i="9"/>
  <c r="N198" i="9"/>
  <c r="N251" i="9"/>
  <c r="N197" i="9"/>
  <c r="N18" i="9"/>
  <c r="N287" i="9"/>
  <c r="N286" i="9"/>
  <c r="N230" i="9"/>
  <c r="N229" i="9"/>
  <c r="N318" i="9"/>
  <c r="N196" i="9"/>
  <c r="N161" i="9"/>
  <c r="N17" i="9"/>
  <c r="N184" i="9"/>
  <c r="N285" i="9"/>
  <c r="N284" i="9"/>
  <c r="N283" i="9"/>
  <c r="N282" i="9"/>
  <c r="N332" i="9"/>
  <c r="N331" i="9"/>
  <c r="N41" i="9"/>
  <c r="N115" i="9"/>
  <c r="N87" i="9"/>
  <c r="N40" i="9"/>
  <c r="N39" i="9"/>
  <c r="N86" i="9"/>
  <c r="N114" i="9"/>
  <c r="N296" i="9"/>
  <c r="N134" i="9"/>
  <c r="N250" i="9"/>
  <c r="N330" i="9"/>
  <c r="N357" i="9"/>
  <c r="N48" i="9"/>
  <c r="N38" i="9"/>
  <c r="N133" i="9"/>
  <c r="N356" i="9"/>
  <c r="N171" i="9"/>
  <c r="N47" i="9"/>
  <c r="N305" i="9"/>
  <c r="N170" i="9"/>
  <c r="N85" i="9"/>
  <c r="N370" i="9"/>
  <c r="N317" i="9"/>
  <c r="N355" i="9"/>
  <c r="N362" i="9"/>
  <c r="N363" i="9" s="1"/>
  <c r="N281" i="9"/>
  <c r="N37" i="9"/>
  <c r="N329" i="9"/>
  <c r="N354" i="9"/>
  <c r="N84" i="9"/>
  <c r="N280" i="9"/>
  <c r="N25" i="9"/>
  <c r="N16" i="9"/>
  <c r="N195" i="9"/>
  <c r="N249" i="9"/>
  <c r="N279" i="9"/>
  <c r="N353" i="9"/>
  <c r="N169" i="9"/>
  <c r="N36" i="9"/>
  <c r="N168" i="9"/>
  <c r="N248" i="9"/>
  <c r="N228" i="9"/>
  <c r="N183" i="9"/>
  <c r="N316" i="9"/>
  <c r="N83" i="9"/>
  <c r="N369" i="9"/>
  <c r="N160" i="9"/>
  <c r="N227" i="9"/>
  <c r="N277" i="9"/>
  <c r="N352" i="9"/>
  <c r="N15" i="9"/>
  <c r="N351" i="9"/>
  <c r="N167" i="9"/>
  <c r="N278" i="9"/>
  <c r="N276" i="9"/>
  <c r="N35" i="9"/>
  <c r="N34" i="9"/>
  <c r="N275" i="9"/>
  <c r="N274" i="9"/>
  <c r="N247" i="9"/>
  <c r="N273" i="9"/>
  <c r="N226" i="9"/>
  <c r="N33" i="9"/>
  <c r="N159" i="9"/>
  <c r="N350" i="9"/>
  <c r="N194" i="9"/>
  <c r="N328" i="9"/>
  <c r="N272" i="9"/>
  <c r="N182" i="9"/>
  <c r="N271" i="9"/>
  <c r="N270" i="9"/>
  <c r="N269" i="9"/>
  <c r="N14" i="9"/>
  <c r="N82" i="9"/>
  <c r="N225" i="9"/>
  <c r="N81" i="9"/>
  <c r="N268" i="9"/>
  <c r="N80" i="9"/>
  <c r="N166" i="9"/>
  <c r="N79" i="9"/>
  <c r="N132" i="9"/>
  <c r="N223" i="9"/>
  <c r="N267" i="9"/>
  <c r="N266" i="9"/>
  <c r="N13" i="9"/>
  <c r="N246" i="9"/>
  <c r="N24" i="9"/>
  <c r="N349" i="9"/>
  <c r="N327" i="9"/>
  <c r="N222" i="9"/>
  <c r="N348" i="9"/>
  <c r="N193" i="9"/>
  <c r="N12" i="9"/>
  <c r="N78" i="9"/>
  <c r="N224" i="9"/>
  <c r="N221" i="9"/>
  <c r="N23" i="9"/>
  <c r="N315" i="9"/>
  <c r="N158" i="9"/>
  <c r="N326" i="9"/>
  <c r="N265" i="9"/>
  <c r="N264" i="9"/>
  <c r="N245" i="9"/>
  <c r="N22" i="9"/>
  <c r="N314" i="9"/>
  <c r="N263" i="9"/>
  <c r="N77" i="9"/>
  <c r="N11" i="9"/>
  <c r="N220" i="9"/>
  <c r="N10" i="9"/>
  <c r="N192" i="9"/>
  <c r="N181" i="9"/>
  <c r="N368" i="9"/>
  <c r="N244" i="9"/>
  <c r="N32" i="9"/>
  <c r="N347" i="9"/>
  <c r="N76" i="9"/>
  <c r="N219" i="9"/>
  <c r="N262" i="9"/>
  <c r="N191" i="9"/>
  <c r="N31" i="9"/>
  <c r="N261" i="9"/>
  <c r="N190" i="9"/>
  <c r="N150" i="9"/>
  <c r="N218" i="9"/>
  <c r="N113" i="9"/>
  <c r="N9" i="9"/>
  <c r="N346" i="9"/>
  <c r="N345" i="9"/>
  <c r="N260" i="9"/>
  <c r="N367" i="9"/>
  <c r="N243" i="9"/>
  <c r="N242" i="9"/>
  <c r="N165" i="9"/>
  <c r="N313" i="9"/>
  <c r="N259" i="9"/>
  <c r="N258" i="9"/>
  <c r="N30" i="9"/>
  <c r="N241" i="9"/>
  <c r="N240" i="9"/>
  <c r="N217" i="9"/>
  <c r="N8" i="9"/>
  <c r="N180" i="9"/>
  <c r="N185" i="9" s="1"/>
  <c r="N366" i="9"/>
  <c r="N157" i="9"/>
  <c r="N344" i="9"/>
  <c r="N112" i="9"/>
  <c r="N216" i="9"/>
  <c r="N257" i="9"/>
  <c r="N75" i="9"/>
  <c r="N111" i="9"/>
  <c r="N74" i="9"/>
  <c r="N73" i="9"/>
  <c r="N72" i="9"/>
  <c r="N110" i="9"/>
  <c r="N256" i="9"/>
  <c r="N71" i="9"/>
  <c r="N109" i="9"/>
  <c r="N70" i="9"/>
  <c r="N215" i="9"/>
  <c r="N377" i="9"/>
  <c r="N379" i="9" s="1"/>
  <c r="N164" i="9"/>
  <c r="N359" i="9"/>
  <c r="N361" i="9" s="1"/>
  <c r="N189" i="9"/>
  <c r="N343" i="9"/>
  <c r="N214" i="9"/>
  <c r="N29" i="9"/>
  <c r="N108" i="9"/>
  <c r="N239" i="9"/>
  <c r="N255" i="9"/>
  <c r="N213" i="9"/>
  <c r="N131" i="9"/>
  <c r="N312" i="9"/>
  <c r="N212" i="9"/>
  <c r="N211" i="9"/>
  <c r="N69" i="9"/>
  <c r="N210" i="9"/>
  <c r="N209" i="9"/>
  <c r="N28" i="9"/>
  <c r="N163" i="9"/>
  <c r="N179" i="9" s="1"/>
  <c r="N107" i="9"/>
  <c r="N68" i="9"/>
  <c r="N254" i="9"/>
  <c r="N325" i="9"/>
  <c r="N336" i="9" s="1"/>
  <c r="N27" i="9"/>
  <c r="N295" i="9"/>
  <c r="N300" i="9"/>
  <c r="N154" i="9"/>
  <c r="N155" i="9" s="1"/>
  <c r="N311" i="9"/>
  <c r="N208" i="9"/>
  <c r="N253" i="9"/>
  <c r="N130" i="9"/>
  <c r="N146" i="9" s="1"/>
  <c r="N342" i="9"/>
  <c r="N341" i="9"/>
  <c r="N21" i="9"/>
  <c r="N340" i="9"/>
  <c r="N20" i="9"/>
  <c r="N26" i="9" s="1"/>
  <c r="N339" i="9"/>
  <c r="N374" i="9"/>
  <c r="N338" i="9"/>
  <c r="N106" i="9"/>
  <c r="N67" i="9"/>
  <c r="N66" i="9"/>
  <c r="N105" i="9"/>
  <c r="N188" i="9"/>
  <c r="N147" i="9"/>
  <c r="N187" i="9"/>
  <c r="N207" i="9"/>
  <c r="N337" i="9"/>
  <c r="N206" i="9"/>
  <c r="N310" i="9"/>
  <c r="N7" i="9"/>
  <c r="N186" i="9"/>
  <c r="N309" i="9"/>
  <c r="N308" i="9"/>
  <c r="N307" i="9"/>
  <c r="N322" i="9"/>
  <c r="N238" i="9"/>
  <c r="N205" i="9"/>
  <c r="N299" i="9"/>
  <c r="N304" i="9" s="1"/>
  <c r="N6" i="9"/>
  <c r="N156" i="9"/>
  <c r="N365" i="9"/>
  <c r="N364" i="9"/>
  <c r="N149" i="9"/>
  <c r="N237" i="9"/>
  <c r="N236" i="9"/>
  <c r="N104" i="9"/>
  <c r="N103" i="9"/>
  <c r="N363" i="10" l="1"/>
  <c r="N46" i="9"/>
  <c r="N373" i="9"/>
  <c r="N126" i="9"/>
  <c r="N324" i="9"/>
  <c r="N321" i="9"/>
  <c r="N102" i="9"/>
  <c r="N252" i="9"/>
  <c r="N294" i="9"/>
  <c r="N153" i="9"/>
  <c r="N376" i="9"/>
  <c r="N204" i="9"/>
  <c r="N162" i="9"/>
  <c r="N235" i="9"/>
  <c r="N298" i="9"/>
  <c r="N65" i="9"/>
  <c r="J380" i="9"/>
  <c r="K380" i="9"/>
  <c r="N358" i="9"/>
  <c r="L380" i="9"/>
  <c r="M380" i="9"/>
  <c r="N19" i="9"/>
  <c r="N380" i="9" s="1"/>
  <c r="L397" i="8"/>
  <c r="K397" i="8"/>
  <c r="J397" i="8"/>
  <c r="L394" i="8"/>
  <c r="K394" i="8"/>
  <c r="J394" i="8"/>
  <c r="L391" i="8"/>
  <c r="K391" i="8"/>
  <c r="J391" i="8"/>
  <c r="L381" i="8"/>
  <c r="K381" i="8"/>
  <c r="J381" i="8"/>
  <c r="L379" i="8"/>
  <c r="K379" i="8"/>
  <c r="J379" i="8"/>
  <c r="L376" i="8"/>
  <c r="K376" i="8"/>
  <c r="J376" i="8"/>
  <c r="L355" i="8"/>
  <c r="K355" i="8"/>
  <c r="J355" i="8"/>
  <c r="L343" i="8"/>
  <c r="K343" i="8"/>
  <c r="J343" i="8"/>
  <c r="L340" i="8"/>
  <c r="K340" i="8"/>
  <c r="J340" i="8"/>
  <c r="L325" i="8"/>
  <c r="K325" i="8"/>
  <c r="J325" i="8"/>
  <c r="L323" i="8"/>
  <c r="K323" i="8"/>
  <c r="J323" i="8"/>
  <c r="L321" i="8"/>
  <c r="K321" i="8"/>
  <c r="J321" i="8"/>
  <c r="L311" i="8"/>
  <c r="K311" i="8"/>
  <c r="J311" i="8"/>
  <c r="L307" i="8"/>
  <c r="K307" i="8"/>
  <c r="J307" i="8"/>
  <c r="L256" i="8"/>
  <c r="K256" i="8"/>
  <c r="J256" i="8"/>
  <c r="L237" i="8"/>
  <c r="K237" i="8"/>
  <c r="J237" i="8"/>
  <c r="L204" i="8"/>
  <c r="K204" i="8"/>
  <c r="J204" i="8"/>
  <c r="L186" i="8"/>
  <c r="K186" i="8"/>
  <c r="J186" i="8"/>
  <c r="L180" i="8"/>
  <c r="K180" i="8"/>
  <c r="J180" i="8"/>
  <c r="L163" i="8"/>
  <c r="K163" i="8"/>
  <c r="J163" i="8"/>
  <c r="L156" i="8"/>
  <c r="K156" i="8"/>
  <c r="J156" i="8"/>
  <c r="L154" i="8"/>
  <c r="K154" i="8"/>
  <c r="J154" i="8"/>
  <c r="M149" i="8"/>
  <c r="L149" i="8"/>
  <c r="K149" i="8"/>
  <c r="J149" i="8"/>
  <c r="L147" i="8"/>
  <c r="K147" i="8"/>
  <c r="J147" i="8"/>
  <c r="L129" i="8"/>
  <c r="K129" i="8"/>
  <c r="J129" i="8"/>
  <c r="L126" i="8"/>
  <c r="K126" i="8"/>
  <c r="J126" i="8"/>
  <c r="L101" i="8"/>
  <c r="K101" i="8"/>
  <c r="J101" i="8"/>
  <c r="L64" i="8"/>
  <c r="K64" i="8"/>
  <c r="J64" i="8"/>
  <c r="L46" i="8"/>
  <c r="K46" i="8"/>
  <c r="J46" i="8"/>
  <c r="L26" i="8"/>
  <c r="K26" i="8"/>
  <c r="J26" i="8"/>
  <c r="L19" i="8"/>
  <c r="K19" i="8"/>
  <c r="J19" i="8"/>
  <c r="J398" i="8" s="1"/>
  <c r="M179" i="8"/>
  <c r="M203" i="8"/>
  <c r="M354" i="8"/>
  <c r="M202" i="8"/>
  <c r="M201" i="8"/>
  <c r="M178" i="8"/>
  <c r="M390" i="8"/>
  <c r="M177" i="8"/>
  <c r="M378" i="8"/>
  <c r="M320" i="8"/>
  <c r="M319" i="8"/>
  <c r="M128" i="8"/>
  <c r="M127" i="8"/>
  <c r="M318" i="8"/>
  <c r="M317" i="8"/>
  <c r="M316" i="8"/>
  <c r="M153" i="8"/>
  <c r="M389" i="8"/>
  <c r="M324" i="8"/>
  <c r="M325" i="8" s="1"/>
  <c r="M176" i="8"/>
  <c r="M200" i="8"/>
  <c r="M152" i="8"/>
  <c r="M199" i="8"/>
  <c r="M353" i="8"/>
  <c r="M125" i="8"/>
  <c r="M124" i="8"/>
  <c r="M63" i="8"/>
  <c r="M146" i="8"/>
  <c r="M100" i="8"/>
  <c r="M62" i="8"/>
  <c r="M145" i="8"/>
  <c r="M99" i="8"/>
  <c r="M144" i="8"/>
  <c r="M98" i="8"/>
  <c r="M143" i="8"/>
  <c r="M97" i="8"/>
  <c r="M306" i="8"/>
  <c r="M305" i="8"/>
  <c r="M339" i="8"/>
  <c r="M45" i="8"/>
  <c r="M175" i="8"/>
  <c r="M61" i="8"/>
  <c r="M60" i="8"/>
  <c r="M96" i="8"/>
  <c r="M95" i="8"/>
  <c r="M123" i="8"/>
  <c r="M59" i="8"/>
  <c r="M58" i="8"/>
  <c r="M57" i="8"/>
  <c r="M142" i="8"/>
  <c r="M122" i="8"/>
  <c r="M141" i="8"/>
  <c r="M121" i="8"/>
  <c r="M94" i="8"/>
  <c r="M56" i="8"/>
  <c r="M93" i="8"/>
  <c r="M120" i="8"/>
  <c r="M55" i="8"/>
  <c r="M140" i="8"/>
  <c r="M139" i="8"/>
  <c r="M396" i="8"/>
  <c r="M54" i="8"/>
  <c r="M53" i="8"/>
  <c r="M44" i="8"/>
  <c r="M92" i="8"/>
  <c r="M236" i="8"/>
  <c r="M91" i="8"/>
  <c r="M90" i="8"/>
  <c r="M119" i="8"/>
  <c r="M118" i="8"/>
  <c r="M43" i="8"/>
  <c r="M310" i="8"/>
  <c r="M352" i="8"/>
  <c r="M89" i="8"/>
  <c r="M117" i="8"/>
  <c r="M138" i="8"/>
  <c r="M235" i="8"/>
  <c r="M52" i="8"/>
  <c r="M304" i="8"/>
  <c r="M51" i="8"/>
  <c r="M137" i="8"/>
  <c r="M50" i="8"/>
  <c r="M116" i="8"/>
  <c r="M136" i="8"/>
  <c r="M49" i="8"/>
  <c r="M135" i="8"/>
  <c r="M303" i="8"/>
  <c r="M302" i="8"/>
  <c r="M234" i="8"/>
  <c r="M115" i="8"/>
  <c r="M233" i="8"/>
  <c r="M88" i="8"/>
  <c r="M301" i="8"/>
  <c r="M87" i="8"/>
  <c r="M42" i="8"/>
  <c r="M300" i="8"/>
  <c r="M299" i="8"/>
  <c r="M174" i="8"/>
  <c r="M338" i="8"/>
  <c r="M173" i="8"/>
  <c r="M393" i="8"/>
  <c r="M342" i="8"/>
  <c r="M198" i="8"/>
  <c r="M155" i="8"/>
  <c r="M156" i="8" s="1"/>
  <c r="M197" i="8"/>
  <c r="M148" i="8"/>
  <c r="M337" i="8"/>
  <c r="M255" i="8"/>
  <c r="M254" i="8"/>
  <c r="M196" i="8"/>
  <c r="M18" i="8"/>
  <c r="M298" i="8"/>
  <c r="M297" i="8"/>
  <c r="M296" i="8"/>
  <c r="M232" i="8"/>
  <c r="M231" i="8"/>
  <c r="M336" i="8"/>
  <c r="M195" i="8"/>
  <c r="M295" i="8"/>
  <c r="M162" i="8"/>
  <c r="M17" i="8"/>
  <c r="M185" i="8"/>
  <c r="M294" i="8"/>
  <c r="M293" i="8"/>
  <c r="M292" i="8"/>
  <c r="M253" i="8"/>
  <c r="M351" i="8"/>
  <c r="M350" i="8"/>
  <c r="M41" i="8"/>
  <c r="M114" i="8"/>
  <c r="M86" i="8"/>
  <c r="M40" i="8"/>
  <c r="M39" i="8"/>
  <c r="M85" i="8"/>
  <c r="M113" i="8"/>
  <c r="M309" i="8"/>
  <c r="M134" i="8"/>
  <c r="M252" i="8"/>
  <c r="M349" i="8"/>
  <c r="M375" i="8"/>
  <c r="M48" i="8"/>
  <c r="M38" i="8"/>
  <c r="M133" i="8"/>
  <c r="M374" i="8"/>
  <c r="M172" i="8"/>
  <c r="M47" i="8"/>
  <c r="M322" i="8"/>
  <c r="M323" i="8" s="1"/>
  <c r="M171" i="8"/>
  <c r="M84" i="8"/>
  <c r="M388" i="8"/>
  <c r="M335" i="8"/>
  <c r="M373" i="8"/>
  <c r="M380" i="8"/>
  <c r="M381" i="8" s="1"/>
  <c r="M291" i="8"/>
  <c r="M290" i="8"/>
  <c r="M37" i="8"/>
  <c r="M348" i="8"/>
  <c r="M372" i="8"/>
  <c r="M83" i="8"/>
  <c r="M289" i="8"/>
  <c r="M25" i="8"/>
  <c r="M16" i="8"/>
  <c r="M194" i="8"/>
  <c r="M251" i="8"/>
  <c r="M288" i="8"/>
  <c r="M371" i="8"/>
  <c r="M170" i="8"/>
  <c r="M36" i="8"/>
  <c r="M250" i="8"/>
  <c r="M287" i="8"/>
  <c r="M169" i="8"/>
  <c r="M249" i="8"/>
  <c r="M230" i="8"/>
  <c r="M184" i="8"/>
  <c r="M334" i="8"/>
  <c r="M82" i="8"/>
  <c r="M387" i="8"/>
  <c r="M161" i="8"/>
  <c r="M229" i="8"/>
  <c r="M286" i="8"/>
  <c r="M370" i="8"/>
  <c r="M15" i="8"/>
  <c r="M369" i="8"/>
  <c r="M168" i="8"/>
  <c r="M285" i="8"/>
  <c r="M35" i="8"/>
  <c r="M34" i="8"/>
  <c r="M284" i="8"/>
  <c r="M283" i="8"/>
  <c r="M248" i="8"/>
  <c r="M228" i="8"/>
  <c r="M282" i="8"/>
  <c r="M281" i="8"/>
  <c r="M227" i="8"/>
  <c r="M33" i="8"/>
  <c r="M160" i="8"/>
  <c r="M368" i="8"/>
  <c r="M193" i="8"/>
  <c r="M347" i="8"/>
  <c r="M280" i="8"/>
  <c r="M183" i="8"/>
  <c r="M279" i="8"/>
  <c r="M278" i="8"/>
  <c r="M277" i="8"/>
  <c r="M14" i="8"/>
  <c r="M81" i="8"/>
  <c r="M226" i="8"/>
  <c r="M80" i="8"/>
  <c r="M276" i="8"/>
  <c r="M79" i="8"/>
  <c r="M225" i="8"/>
  <c r="M167" i="8"/>
  <c r="M78" i="8"/>
  <c r="M132" i="8"/>
  <c r="M224" i="8"/>
  <c r="M275" i="8"/>
  <c r="M13" i="8"/>
  <c r="M247" i="8"/>
  <c r="M24" i="8"/>
  <c r="M367" i="8"/>
  <c r="M346" i="8"/>
  <c r="M223" i="8"/>
  <c r="M192" i="8"/>
  <c r="M12" i="8"/>
  <c r="M77" i="8"/>
  <c r="M222" i="8"/>
  <c r="M23" i="8"/>
  <c r="M333" i="8"/>
  <c r="M159" i="8"/>
  <c r="M345" i="8"/>
  <c r="M274" i="8"/>
  <c r="M273" i="8"/>
  <c r="M246" i="8"/>
  <c r="M22" i="8"/>
  <c r="M332" i="8"/>
  <c r="M272" i="8"/>
  <c r="M76" i="8"/>
  <c r="M11" i="8"/>
  <c r="M221" i="8"/>
  <c r="M10" i="8"/>
  <c r="M191" i="8"/>
  <c r="M182" i="8"/>
  <c r="M386" i="8"/>
  <c r="M245" i="8"/>
  <c r="M32" i="8"/>
  <c r="M366" i="8"/>
  <c r="M75" i="8"/>
  <c r="M220" i="8"/>
  <c r="M271" i="8"/>
  <c r="M31" i="8"/>
  <c r="M270" i="8"/>
  <c r="M269" i="8"/>
  <c r="M244" i="8"/>
  <c r="M190" i="8"/>
  <c r="M151" i="8"/>
  <c r="M219" i="8"/>
  <c r="M112" i="8"/>
  <c r="M9" i="8"/>
  <c r="M365" i="8"/>
  <c r="M364" i="8"/>
  <c r="M268" i="8"/>
  <c r="M385" i="8"/>
  <c r="M243" i="8"/>
  <c r="M267" i="8"/>
  <c r="M166" i="8"/>
  <c r="M331" i="8"/>
  <c r="M266" i="8"/>
  <c r="M265" i="8"/>
  <c r="M30" i="8"/>
  <c r="M242" i="8"/>
  <c r="M241" i="8"/>
  <c r="M218" i="8"/>
  <c r="M8" i="8"/>
  <c r="M181" i="8"/>
  <c r="M384" i="8"/>
  <c r="M158" i="8"/>
  <c r="M363" i="8"/>
  <c r="M111" i="8"/>
  <c r="M217" i="8"/>
  <c r="M264" i="8"/>
  <c r="M74" i="8"/>
  <c r="M110" i="8"/>
  <c r="M73" i="8"/>
  <c r="M72" i="8"/>
  <c r="M71" i="8"/>
  <c r="M109" i="8"/>
  <c r="M263" i="8"/>
  <c r="M70" i="8"/>
  <c r="M108" i="8"/>
  <c r="M69" i="8"/>
  <c r="M216" i="8"/>
  <c r="M395" i="8"/>
  <c r="M397" i="8" s="1"/>
  <c r="M165" i="8"/>
  <c r="M215" i="8"/>
  <c r="M262" i="8"/>
  <c r="M377" i="8"/>
  <c r="M379" i="8" s="1"/>
  <c r="M189" i="8"/>
  <c r="M362" i="8"/>
  <c r="M214" i="8"/>
  <c r="M29" i="8"/>
  <c r="M107" i="8"/>
  <c r="M240" i="8"/>
  <c r="M261" i="8"/>
  <c r="M213" i="8"/>
  <c r="M131" i="8"/>
  <c r="M212" i="8"/>
  <c r="M260" i="8"/>
  <c r="M330" i="8"/>
  <c r="M211" i="8"/>
  <c r="M68" i="8"/>
  <c r="M210" i="8"/>
  <c r="M209" i="8"/>
  <c r="M28" i="8"/>
  <c r="M164" i="8"/>
  <c r="M106" i="8"/>
  <c r="M67" i="8"/>
  <c r="M259" i="8"/>
  <c r="M315" i="8"/>
  <c r="M344" i="8"/>
  <c r="M27" i="8"/>
  <c r="M308" i="8"/>
  <c r="M314" i="8"/>
  <c r="M208" i="8"/>
  <c r="M258" i="8"/>
  <c r="M257" i="8"/>
  <c r="M130" i="8"/>
  <c r="M361" i="8"/>
  <c r="M360" i="8"/>
  <c r="M21" i="8"/>
  <c r="M359" i="8"/>
  <c r="M20" i="8"/>
  <c r="M26" i="8" s="1"/>
  <c r="M358" i="8"/>
  <c r="M357" i="8"/>
  <c r="M392" i="8"/>
  <c r="M394" i="8" s="1"/>
  <c r="M105" i="8"/>
  <c r="M66" i="8"/>
  <c r="M65" i="8"/>
  <c r="M104" i="8"/>
  <c r="M188" i="8"/>
  <c r="M207" i="8"/>
  <c r="M356" i="8"/>
  <c r="M206" i="8"/>
  <c r="M329" i="8"/>
  <c r="M7" i="8"/>
  <c r="M187" i="8"/>
  <c r="M328" i="8"/>
  <c r="M327" i="8"/>
  <c r="M326" i="8"/>
  <c r="M340" i="8" s="1"/>
  <c r="M313" i="8"/>
  <c r="M341" i="8"/>
  <c r="M343" i="8" s="1"/>
  <c r="M205" i="8"/>
  <c r="M312" i="8"/>
  <c r="M6" i="8"/>
  <c r="M157" i="8"/>
  <c r="M383" i="8"/>
  <c r="M382" i="8"/>
  <c r="M150" i="8"/>
  <c r="M154" i="8" s="1"/>
  <c r="M239" i="8"/>
  <c r="M238" i="8"/>
  <c r="M103" i="8"/>
  <c r="M102" i="8"/>
  <c r="M256" i="8" l="1"/>
  <c r="M186" i="8"/>
  <c r="K398" i="8"/>
  <c r="M355" i="8"/>
  <c r="L398" i="8"/>
  <c r="M163" i="8"/>
  <c r="M376" i="8"/>
  <c r="M391" i="8"/>
  <c r="M321" i="8"/>
  <c r="M237" i="8"/>
  <c r="M204" i="8"/>
  <c r="M311" i="8"/>
  <c r="M147" i="8"/>
  <c r="M180" i="8"/>
  <c r="M64" i="8"/>
  <c r="M126" i="8"/>
  <c r="M101" i="8"/>
  <c r="M307" i="8"/>
  <c r="M46" i="8"/>
  <c r="M129" i="8"/>
  <c r="M19" i="8"/>
  <c r="M398" i="8" s="1"/>
  <c r="L396" i="7" l="1"/>
  <c r="K396" i="7"/>
  <c r="J396" i="7"/>
  <c r="L393" i="7"/>
  <c r="K393" i="7"/>
  <c r="J393" i="7"/>
  <c r="L390" i="7"/>
  <c r="L380" i="7"/>
  <c r="K380" i="7"/>
  <c r="J380" i="7"/>
  <c r="L378" i="7"/>
  <c r="K378" i="7"/>
  <c r="J378" i="7"/>
  <c r="L375" i="7"/>
  <c r="K375" i="7"/>
  <c r="J375" i="7"/>
  <c r="L354" i="7"/>
  <c r="K354" i="7"/>
  <c r="J354" i="7"/>
  <c r="L342" i="7"/>
  <c r="K342" i="7"/>
  <c r="J342" i="7"/>
  <c r="L339" i="7"/>
  <c r="J339" i="7"/>
  <c r="L324" i="7"/>
  <c r="K324" i="7"/>
  <c r="J324" i="7"/>
  <c r="L321" i="7"/>
  <c r="K321" i="7"/>
  <c r="J321" i="7"/>
  <c r="L315" i="7"/>
  <c r="K315" i="7"/>
  <c r="J315" i="7"/>
  <c r="K257" i="7"/>
  <c r="L237" i="7"/>
  <c r="K237" i="7"/>
  <c r="J237" i="7"/>
  <c r="L203" i="7"/>
  <c r="L185" i="7"/>
  <c r="K185" i="7"/>
  <c r="J185" i="7"/>
  <c r="L179" i="7"/>
  <c r="K179" i="7"/>
  <c r="J179" i="7"/>
  <c r="L162" i="7"/>
  <c r="K162" i="7"/>
  <c r="J162" i="7"/>
  <c r="L155" i="7"/>
  <c r="L153" i="7"/>
  <c r="K153" i="7"/>
  <c r="L148" i="7"/>
  <c r="J148" i="7"/>
  <c r="L146" i="7"/>
  <c r="K146" i="7"/>
  <c r="L128" i="7"/>
  <c r="K128" i="7"/>
  <c r="J128" i="7"/>
  <c r="L125" i="7"/>
  <c r="L102" i="7"/>
  <c r="L63" i="7"/>
  <c r="J63" i="7"/>
  <c r="L46" i="7"/>
  <c r="K46" i="7"/>
  <c r="J46" i="7"/>
  <c r="L26" i="7"/>
  <c r="K26" i="7"/>
  <c r="J26" i="7"/>
  <c r="L19" i="7"/>
  <c r="J19" i="7"/>
  <c r="M310" i="7"/>
  <c r="M178" i="7"/>
  <c r="M202" i="7"/>
  <c r="M353" i="7"/>
  <c r="M201" i="7"/>
  <c r="M200" i="7"/>
  <c r="M177" i="7"/>
  <c r="M389" i="7"/>
  <c r="M176" i="7"/>
  <c r="M377" i="7"/>
  <c r="M320" i="7"/>
  <c r="M309" i="7"/>
  <c r="M127" i="7"/>
  <c r="M126" i="7"/>
  <c r="M319" i="7"/>
  <c r="M318" i="7"/>
  <c r="M152" i="7"/>
  <c r="M388" i="7"/>
  <c r="M323" i="7"/>
  <c r="M175" i="7"/>
  <c r="M199" i="7"/>
  <c r="M151" i="7"/>
  <c r="M198" i="7"/>
  <c r="M352" i="7"/>
  <c r="K124" i="7"/>
  <c r="J124" i="7"/>
  <c r="J125" i="7" s="1"/>
  <c r="K123" i="7"/>
  <c r="M123" i="7" s="1"/>
  <c r="K62" i="7"/>
  <c r="J62" i="7"/>
  <c r="K145" i="7"/>
  <c r="M145" i="7" s="1"/>
  <c r="K101" i="7"/>
  <c r="M101" i="7" s="1"/>
  <c r="K61" i="7"/>
  <c r="M61" i="7" s="1"/>
  <c r="K144" i="7"/>
  <c r="M144" i="7" s="1"/>
  <c r="K100" i="7"/>
  <c r="M100" i="7" s="1"/>
  <c r="K143" i="7"/>
  <c r="J143" i="7"/>
  <c r="J146" i="7" s="1"/>
  <c r="M99" i="7"/>
  <c r="K142" i="7"/>
  <c r="M142" i="7" s="1"/>
  <c r="K98" i="7"/>
  <c r="J98" i="7"/>
  <c r="J102" i="7" s="1"/>
  <c r="M308" i="7"/>
  <c r="M307" i="7"/>
  <c r="M338" i="7"/>
  <c r="M45" i="7"/>
  <c r="M174" i="7"/>
  <c r="M236" i="7"/>
  <c r="M60" i="7"/>
  <c r="M59" i="7"/>
  <c r="M97" i="7"/>
  <c r="M122" i="7"/>
  <c r="M58" i="7"/>
  <c r="M57" i="7"/>
  <c r="M141" i="7"/>
  <c r="M121" i="7"/>
  <c r="M140" i="7"/>
  <c r="M96" i="7"/>
  <c r="M56" i="7"/>
  <c r="M95" i="7"/>
  <c r="M120" i="7"/>
  <c r="M139" i="7"/>
  <c r="M395" i="7"/>
  <c r="M55" i="7"/>
  <c r="M54" i="7"/>
  <c r="M44" i="7"/>
  <c r="M94" i="7"/>
  <c r="M93" i="7"/>
  <c r="M53" i="7"/>
  <c r="M138" i="7"/>
  <c r="M92" i="7"/>
  <c r="M119" i="7"/>
  <c r="M91" i="7"/>
  <c r="M90" i="7"/>
  <c r="M118" i="7"/>
  <c r="M117" i="7"/>
  <c r="M235" i="7"/>
  <c r="M43" i="7"/>
  <c r="M314" i="7"/>
  <c r="M351" i="7"/>
  <c r="M89" i="7"/>
  <c r="M116" i="7"/>
  <c r="M137" i="7"/>
  <c r="M306" i="7"/>
  <c r="M305" i="7"/>
  <c r="M234" i="7"/>
  <c r="M52" i="7"/>
  <c r="M304" i="7"/>
  <c r="M51" i="7"/>
  <c r="M50" i="7"/>
  <c r="M115" i="7"/>
  <c r="M136" i="7"/>
  <c r="M49" i="7"/>
  <c r="M135" i="7"/>
  <c r="M233" i="7"/>
  <c r="M114" i="7"/>
  <c r="M232" i="7"/>
  <c r="M88" i="7"/>
  <c r="M87" i="7"/>
  <c r="M303" i="7"/>
  <c r="M302" i="7"/>
  <c r="M86" i="7"/>
  <c r="M42" i="7"/>
  <c r="M301" i="7"/>
  <c r="M300" i="7"/>
  <c r="M173" i="7"/>
  <c r="M337" i="7"/>
  <c r="J172" i="7"/>
  <c r="M172" i="7" s="1"/>
  <c r="M392" i="7"/>
  <c r="M341" i="7"/>
  <c r="M197" i="7"/>
  <c r="K154" i="7"/>
  <c r="K155" i="7" s="1"/>
  <c r="J154" i="7"/>
  <c r="J155" i="7" s="1"/>
  <c r="K196" i="7"/>
  <c r="K203" i="7" s="1"/>
  <c r="J196" i="7"/>
  <c r="J203" i="7" s="1"/>
  <c r="K147" i="7"/>
  <c r="M147" i="7" s="1"/>
  <c r="M148" i="7" s="1"/>
  <c r="K336" i="7"/>
  <c r="M336" i="7" s="1"/>
  <c r="L256" i="7"/>
  <c r="M256" i="7" s="1"/>
  <c r="J255" i="7"/>
  <c r="M255" i="7" s="1"/>
  <c r="M195" i="7"/>
  <c r="K18" i="7"/>
  <c r="M18" i="7" s="1"/>
  <c r="M299" i="7"/>
  <c r="M298" i="7"/>
  <c r="M231" i="7"/>
  <c r="M230" i="7"/>
  <c r="M335" i="7"/>
  <c r="M194" i="7"/>
  <c r="M161" i="7"/>
  <c r="M17" i="7"/>
  <c r="M184" i="7"/>
  <c r="M297" i="7"/>
  <c r="M296" i="7"/>
  <c r="M295" i="7"/>
  <c r="M294" i="7"/>
  <c r="M293" i="7"/>
  <c r="M350" i="7"/>
  <c r="M349" i="7"/>
  <c r="M41" i="7"/>
  <c r="M113" i="7"/>
  <c r="M85" i="7"/>
  <c r="M134" i="7"/>
  <c r="M40" i="7"/>
  <c r="M39" i="7"/>
  <c r="M84" i="7"/>
  <c r="M112" i="7"/>
  <c r="M313" i="7"/>
  <c r="M133" i="7"/>
  <c r="M254" i="7"/>
  <c r="M253" i="7"/>
  <c r="M348" i="7"/>
  <c r="M374" i="7"/>
  <c r="M48" i="7"/>
  <c r="M38" i="7"/>
  <c r="M132" i="7"/>
  <c r="M373" i="7"/>
  <c r="M171" i="7"/>
  <c r="M47" i="7"/>
  <c r="M322" i="7"/>
  <c r="M170" i="7"/>
  <c r="M83" i="7"/>
  <c r="M387" i="7"/>
  <c r="M334" i="7"/>
  <c r="M372" i="7"/>
  <c r="M379" i="7"/>
  <c r="M380" i="7" s="1"/>
  <c r="M292" i="7"/>
  <c r="M291" i="7"/>
  <c r="M37" i="7"/>
  <c r="M347" i="7"/>
  <c r="M371" i="7"/>
  <c r="M82" i="7"/>
  <c r="L290" i="7"/>
  <c r="M290" i="7" s="1"/>
  <c r="M289" i="7"/>
  <c r="M25" i="7"/>
  <c r="M16" i="7"/>
  <c r="M193" i="7"/>
  <c r="M252" i="7"/>
  <c r="M288" i="7"/>
  <c r="M370" i="7"/>
  <c r="M169" i="7"/>
  <c r="M36" i="7"/>
  <c r="M168" i="7"/>
  <c r="L251" i="7"/>
  <c r="M251" i="7" s="1"/>
  <c r="M250" i="7"/>
  <c r="M229" i="7"/>
  <c r="K183" i="7"/>
  <c r="M183" i="7" s="1"/>
  <c r="K333" i="7"/>
  <c r="M333" i="7" s="1"/>
  <c r="M81" i="7"/>
  <c r="K386" i="7"/>
  <c r="M386" i="7" s="1"/>
  <c r="M160" i="7"/>
  <c r="M228" i="7"/>
  <c r="L287" i="7"/>
  <c r="M287" i="7" s="1"/>
  <c r="M285" i="7"/>
  <c r="M369" i="7"/>
  <c r="M15" i="7"/>
  <c r="M368" i="7"/>
  <c r="M167" i="7"/>
  <c r="L286" i="7"/>
  <c r="M286" i="7" s="1"/>
  <c r="K284" i="7"/>
  <c r="M284" i="7" s="1"/>
  <c r="M35" i="7"/>
  <c r="M34" i="7"/>
  <c r="M283" i="7"/>
  <c r="M282" i="7"/>
  <c r="M249" i="7"/>
  <c r="M281" i="7"/>
  <c r="M227" i="7"/>
  <c r="M226" i="7"/>
  <c r="M33" i="7"/>
  <c r="M159" i="7"/>
  <c r="M367" i="7"/>
  <c r="M192" i="7"/>
  <c r="M346" i="7"/>
  <c r="M280" i="7"/>
  <c r="M182" i="7"/>
  <c r="M279" i="7"/>
  <c r="M278" i="7"/>
  <c r="M277" i="7"/>
  <c r="M14" i="7"/>
  <c r="M80" i="7"/>
  <c r="M225" i="7"/>
  <c r="M79" i="7"/>
  <c r="M276" i="7"/>
  <c r="M78" i="7"/>
  <c r="M166" i="7"/>
  <c r="M77" i="7"/>
  <c r="M131" i="7"/>
  <c r="M223" i="7"/>
  <c r="M275" i="7"/>
  <c r="M13" i="7"/>
  <c r="M248" i="7"/>
  <c r="M24" i="7"/>
  <c r="M366" i="7"/>
  <c r="M345" i="7"/>
  <c r="M222" i="7"/>
  <c r="M365" i="7"/>
  <c r="M191" i="7"/>
  <c r="M12" i="7"/>
  <c r="M76" i="7"/>
  <c r="M224" i="7"/>
  <c r="M221" i="7"/>
  <c r="M23" i="7"/>
  <c r="M332" i="7"/>
  <c r="M158" i="7"/>
  <c r="M344" i="7"/>
  <c r="M274" i="7"/>
  <c r="M273" i="7"/>
  <c r="M247" i="7"/>
  <c r="M22" i="7"/>
  <c r="M331" i="7"/>
  <c r="M272" i="7"/>
  <c r="M75" i="7"/>
  <c r="M11" i="7"/>
  <c r="M220" i="7"/>
  <c r="M10" i="7"/>
  <c r="M190" i="7"/>
  <c r="M181" i="7"/>
  <c r="M385" i="7"/>
  <c r="M246" i="7"/>
  <c r="M32" i="7"/>
  <c r="M364" i="7"/>
  <c r="M74" i="7"/>
  <c r="M219" i="7"/>
  <c r="M271" i="7"/>
  <c r="M31" i="7"/>
  <c r="J270" i="7"/>
  <c r="M270" i="7" s="1"/>
  <c r="M189" i="7"/>
  <c r="M150" i="7"/>
  <c r="M218" i="7"/>
  <c r="M111" i="7"/>
  <c r="M9" i="7"/>
  <c r="M363" i="7"/>
  <c r="M362" i="7"/>
  <c r="M269" i="7"/>
  <c r="M384" i="7"/>
  <c r="M245" i="7"/>
  <c r="M244" i="7"/>
  <c r="M165" i="7"/>
  <c r="M330" i="7"/>
  <c r="M268" i="7"/>
  <c r="M267" i="7"/>
  <c r="M266" i="7"/>
  <c r="M30" i="7"/>
  <c r="M243" i="7"/>
  <c r="M242" i="7"/>
  <c r="M217" i="7"/>
  <c r="M8" i="7"/>
  <c r="M180" i="7"/>
  <c r="M383" i="7"/>
  <c r="M157" i="7"/>
  <c r="M361" i="7"/>
  <c r="K110" i="7"/>
  <c r="M110" i="7" s="1"/>
  <c r="M73" i="7"/>
  <c r="M109" i="7"/>
  <c r="M72" i="7"/>
  <c r="M71" i="7"/>
  <c r="M108" i="7"/>
  <c r="M265" i="7"/>
  <c r="M70" i="7"/>
  <c r="M107" i="7"/>
  <c r="M69" i="7"/>
  <c r="M68" i="7"/>
  <c r="M216" i="7"/>
  <c r="M394" i="7"/>
  <c r="M164" i="7"/>
  <c r="M376" i="7"/>
  <c r="M378" i="7" s="1"/>
  <c r="M188" i="7"/>
  <c r="M360" i="7"/>
  <c r="M215" i="7"/>
  <c r="M214" i="7"/>
  <c r="M29" i="7"/>
  <c r="M106" i="7"/>
  <c r="M241" i="7"/>
  <c r="M264" i="7"/>
  <c r="M213" i="7"/>
  <c r="M130" i="7"/>
  <c r="M329" i="7"/>
  <c r="M212" i="7"/>
  <c r="M211" i="7"/>
  <c r="M67" i="7"/>
  <c r="M210" i="7"/>
  <c r="M209" i="7"/>
  <c r="M28" i="7"/>
  <c r="M163" i="7"/>
  <c r="M105" i="7"/>
  <c r="M66" i="7"/>
  <c r="M263" i="7"/>
  <c r="M262" i="7"/>
  <c r="M343" i="7"/>
  <c r="M27" i="7"/>
  <c r="M312" i="7"/>
  <c r="M317" i="7"/>
  <c r="M208" i="7"/>
  <c r="M261" i="7"/>
  <c r="M260" i="7"/>
  <c r="M129" i="7"/>
  <c r="M359" i="7"/>
  <c r="M358" i="7"/>
  <c r="M21" i="7"/>
  <c r="M357" i="7"/>
  <c r="M20" i="7"/>
  <c r="M356" i="7"/>
  <c r="M355" i="7"/>
  <c r="M391" i="7"/>
  <c r="M104" i="7"/>
  <c r="M65" i="7"/>
  <c r="M64" i="7"/>
  <c r="M103" i="7"/>
  <c r="M187" i="7"/>
  <c r="M207" i="7"/>
  <c r="M206" i="7"/>
  <c r="M328" i="7"/>
  <c r="M7" i="7"/>
  <c r="M186" i="7"/>
  <c r="M327" i="7"/>
  <c r="M326" i="7"/>
  <c r="M325" i="7"/>
  <c r="M340" i="7"/>
  <c r="M240" i="7"/>
  <c r="M205" i="7"/>
  <c r="M316" i="7"/>
  <c r="M6" i="7"/>
  <c r="M156" i="7"/>
  <c r="M382" i="7"/>
  <c r="M204" i="7"/>
  <c r="M259" i="7"/>
  <c r="M258" i="7"/>
  <c r="J381" i="7"/>
  <c r="M381" i="7" s="1"/>
  <c r="J149" i="7"/>
  <c r="J153" i="7" s="1"/>
  <c r="M239" i="7"/>
  <c r="M238" i="7"/>
  <c r="M321" i="7" l="1"/>
  <c r="M185" i="7"/>
  <c r="M179" i="7"/>
  <c r="M342" i="7"/>
  <c r="M396" i="7"/>
  <c r="M393" i="7"/>
  <c r="M315" i="7"/>
  <c r="M339" i="7"/>
  <c r="K63" i="7"/>
  <c r="M257" i="7"/>
  <c r="M390" i="7"/>
  <c r="M46" i="7"/>
  <c r="M237" i="7"/>
  <c r="M354" i="7"/>
  <c r="M128" i="7"/>
  <c r="M324" i="7"/>
  <c r="M375" i="7"/>
  <c r="M26" i="7"/>
  <c r="L257" i="7"/>
  <c r="M311" i="7"/>
  <c r="M162" i="7"/>
  <c r="L397" i="7"/>
  <c r="M102" i="7"/>
  <c r="J257" i="7"/>
  <c r="J397" i="7" s="1"/>
  <c r="K125" i="7"/>
  <c r="K311" i="7"/>
  <c r="K148" i="7"/>
  <c r="M124" i="7"/>
  <c r="M125" i="7" s="1"/>
  <c r="L311" i="7"/>
  <c r="K102" i="7"/>
  <c r="J311" i="7"/>
  <c r="J390" i="7"/>
  <c r="K390" i="7"/>
  <c r="K19" i="7"/>
  <c r="K397" i="7" s="1"/>
  <c r="K339" i="7"/>
  <c r="M19" i="7"/>
  <c r="M154" i="7"/>
  <c r="M155" i="7" s="1"/>
  <c r="M196" i="7"/>
  <c r="M203" i="7" s="1"/>
  <c r="M98" i="7"/>
  <c r="M62" i="7"/>
  <c r="M63" i="7" s="1"/>
  <c r="M149" i="7"/>
  <c r="M153" i="7" s="1"/>
  <c r="M143" i="7"/>
  <c r="M146" i="7" s="1"/>
  <c r="M397" i="7" l="1"/>
  <c r="L368" i="5"/>
  <c r="K368" i="5"/>
  <c r="J368" i="5"/>
  <c r="L366" i="5"/>
  <c r="K366" i="5"/>
  <c r="J366" i="5"/>
  <c r="L363" i="5"/>
  <c r="K363" i="5"/>
  <c r="J363" i="5"/>
  <c r="L353" i="5"/>
  <c r="K353" i="5"/>
  <c r="J353" i="5"/>
  <c r="L351" i="5"/>
  <c r="K351" i="5"/>
  <c r="J351" i="5"/>
  <c r="L348" i="5"/>
  <c r="K348" i="5"/>
  <c r="J348" i="5"/>
  <c r="L329" i="5"/>
  <c r="K329" i="5"/>
  <c r="J329" i="5"/>
  <c r="L317" i="5"/>
  <c r="K317" i="5"/>
  <c r="J317" i="5"/>
  <c r="L314" i="5"/>
  <c r="K314" i="5"/>
  <c r="J314" i="5"/>
  <c r="L299" i="5"/>
  <c r="K299" i="5"/>
  <c r="J299" i="5"/>
  <c r="L296" i="5"/>
  <c r="K296" i="5"/>
  <c r="J296" i="5"/>
  <c r="L290" i="5"/>
  <c r="K290" i="5"/>
  <c r="L285" i="5"/>
  <c r="K285" i="5"/>
  <c r="J285" i="5"/>
  <c r="L247" i="5"/>
  <c r="K247" i="5"/>
  <c r="L232" i="5"/>
  <c r="K232" i="5"/>
  <c r="J232" i="5"/>
  <c r="L205" i="5"/>
  <c r="K205" i="5"/>
  <c r="J205" i="5"/>
  <c r="L203" i="5"/>
  <c r="K203" i="5"/>
  <c r="J203" i="5"/>
  <c r="L185" i="5"/>
  <c r="K185" i="5"/>
  <c r="J185" i="5"/>
  <c r="L179" i="5"/>
  <c r="K179" i="5"/>
  <c r="J179" i="5"/>
  <c r="L162" i="5"/>
  <c r="K162" i="5"/>
  <c r="J162" i="5"/>
  <c r="L155" i="5"/>
  <c r="K155" i="5"/>
  <c r="J155" i="5"/>
  <c r="L153" i="5"/>
  <c r="K153" i="5"/>
  <c r="J153" i="5"/>
  <c r="L148" i="5"/>
  <c r="K148" i="5"/>
  <c r="J148" i="5"/>
  <c r="L146" i="5"/>
  <c r="J146" i="5"/>
  <c r="L126" i="5"/>
  <c r="K126" i="5"/>
  <c r="J126" i="5"/>
  <c r="L124" i="5"/>
  <c r="K124" i="5"/>
  <c r="J124" i="5"/>
  <c r="L101" i="5"/>
  <c r="K101" i="5"/>
  <c r="J101" i="5"/>
  <c r="L64" i="5"/>
  <c r="K64" i="5"/>
  <c r="J64" i="5"/>
  <c r="L47" i="5"/>
  <c r="K47" i="5"/>
  <c r="J47" i="5"/>
  <c r="L27" i="5"/>
  <c r="J27" i="5"/>
  <c r="L24" i="5"/>
  <c r="K24" i="5"/>
  <c r="J24" i="5"/>
  <c r="L17" i="5"/>
  <c r="K17" i="5"/>
  <c r="J17" i="5"/>
  <c r="L369" i="5" l="1"/>
  <c r="M149" i="5"/>
  <c r="M354" i="5"/>
  <c r="M248" i="5"/>
  <c r="M206" i="5"/>
  <c r="M355" i="5"/>
  <c r="M156" i="5"/>
  <c r="M5" i="5"/>
  <c r="M291" i="5"/>
  <c r="M207" i="5"/>
  <c r="M315" i="5"/>
  <c r="M317" i="5" s="1"/>
  <c r="M300" i="5"/>
  <c r="M301" i="5"/>
  <c r="M302" i="5"/>
  <c r="M186" i="5"/>
  <c r="M6" i="5"/>
  <c r="M303" i="5"/>
  <c r="M208" i="5"/>
  <c r="M209" i="5"/>
  <c r="M187" i="5"/>
  <c r="M102" i="5"/>
  <c r="M65" i="5"/>
  <c r="M66" i="5"/>
  <c r="M103" i="5"/>
  <c r="M364" i="5"/>
  <c r="M330" i="5"/>
  <c r="M25" i="5"/>
  <c r="M18" i="5"/>
  <c r="M331" i="5"/>
  <c r="M19" i="5"/>
  <c r="M332" i="5"/>
  <c r="M333" i="5"/>
  <c r="M127" i="5"/>
  <c r="M249" i="5"/>
  <c r="M210" i="5"/>
  <c r="M292" i="5"/>
  <c r="M286" i="5"/>
  <c r="M28" i="5"/>
  <c r="M318" i="5"/>
  <c r="M250" i="5"/>
  <c r="M67" i="5"/>
  <c r="M104" i="5"/>
  <c r="M163" i="5"/>
  <c r="M29" i="5"/>
  <c r="M211" i="5"/>
  <c r="M212" i="5"/>
  <c r="M68" i="5"/>
  <c r="M213" i="5"/>
  <c r="M304" i="5"/>
  <c r="M128" i="5"/>
  <c r="M214" i="5"/>
  <c r="M251" i="5"/>
  <c r="M235" i="5"/>
  <c r="M105" i="5"/>
  <c r="M30" i="5"/>
  <c r="M215" i="5"/>
  <c r="M334" i="5"/>
  <c r="M188" i="5"/>
  <c r="M349" i="5"/>
  <c r="M351" i="5" s="1"/>
  <c r="M164" i="5"/>
  <c r="M69" i="5"/>
  <c r="M106" i="5"/>
  <c r="M70" i="5"/>
  <c r="M252" i="5"/>
  <c r="M107" i="5"/>
  <c r="M71" i="5"/>
  <c r="M72" i="5"/>
  <c r="M108" i="5"/>
  <c r="M73" i="5"/>
  <c r="M109" i="5"/>
  <c r="M335" i="5"/>
  <c r="M157" i="5"/>
  <c r="M356" i="5"/>
  <c r="M180" i="5"/>
  <c r="M7" i="5"/>
  <c r="M204" i="5"/>
  <c r="M205" i="5" s="1"/>
  <c r="M236" i="5"/>
  <c r="M237" i="5"/>
  <c r="M31" i="5"/>
  <c r="M253" i="5"/>
  <c r="M254" i="5"/>
  <c r="M305" i="5"/>
  <c r="M165" i="5"/>
  <c r="M238" i="5"/>
  <c r="M357" i="5"/>
  <c r="M255" i="5"/>
  <c r="M336" i="5"/>
  <c r="M337" i="5"/>
  <c r="M8" i="5"/>
  <c r="M110" i="5"/>
  <c r="M216" i="5"/>
  <c r="M150" i="5"/>
  <c r="M189" i="5"/>
  <c r="M256" i="5"/>
  <c r="M32" i="5"/>
  <c r="M257" i="5"/>
  <c r="M217" i="5"/>
  <c r="M74" i="5"/>
  <c r="M338" i="5"/>
  <c r="M33" i="5"/>
  <c r="M239" i="5"/>
  <c r="M358" i="5"/>
  <c r="M181" i="5"/>
  <c r="M190" i="5"/>
  <c r="M218" i="5"/>
  <c r="M9" i="5"/>
  <c r="M75" i="5"/>
  <c r="M258" i="5"/>
  <c r="M306" i="5"/>
  <c r="M20" i="5"/>
  <c r="M240" i="5"/>
  <c r="M259" i="5"/>
  <c r="M260" i="5"/>
  <c r="M319" i="5"/>
  <c r="M158" i="5"/>
  <c r="M307" i="5"/>
  <c r="M21" i="5"/>
  <c r="M219" i="5"/>
  <c r="M76" i="5"/>
  <c r="M10" i="5"/>
  <c r="M191" i="5"/>
  <c r="M339" i="5"/>
  <c r="M220" i="5"/>
  <c r="M320" i="5"/>
  <c r="M22" i="5"/>
  <c r="M241" i="5"/>
  <c r="M11" i="5"/>
  <c r="M261" i="5"/>
  <c r="M221" i="5"/>
  <c r="M129" i="5"/>
  <c r="M77" i="5"/>
  <c r="M166" i="5"/>
  <c r="M78" i="5"/>
  <c r="M262" i="5"/>
  <c r="M79" i="5"/>
  <c r="M222" i="5"/>
  <c r="M80" i="5"/>
  <c r="M12" i="5"/>
  <c r="M263" i="5"/>
  <c r="M264" i="5"/>
  <c r="M265" i="5"/>
  <c r="M182" i="5"/>
  <c r="M266" i="5"/>
  <c r="M321" i="5"/>
  <c r="M192" i="5"/>
  <c r="M340" i="5"/>
  <c r="M159" i="5"/>
  <c r="M34" i="5"/>
  <c r="M223" i="5"/>
  <c r="M267" i="5"/>
  <c r="M242" i="5"/>
  <c r="M268" i="5"/>
  <c r="M269" i="5"/>
  <c r="M35" i="5"/>
  <c r="M36" i="5"/>
  <c r="M270" i="5"/>
  <c r="M167" i="5"/>
  <c r="M341" i="5"/>
  <c r="M13" i="5"/>
  <c r="M342" i="5"/>
  <c r="M271" i="5"/>
  <c r="M224" i="5"/>
  <c r="M160" i="5"/>
  <c r="M359" i="5"/>
  <c r="M81" i="5"/>
  <c r="M308" i="5"/>
  <c r="M183" i="5"/>
  <c r="M225" i="5"/>
  <c r="M243" i="5"/>
  <c r="M168" i="5"/>
  <c r="M37" i="5"/>
  <c r="M169" i="5"/>
  <c r="M343" i="5"/>
  <c r="M272" i="5"/>
  <c r="M244" i="5"/>
  <c r="M193" i="5"/>
  <c r="M14" i="5"/>
  <c r="M23" i="5"/>
  <c r="M273" i="5"/>
  <c r="M82" i="5"/>
  <c r="M344" i="5"/>
  <c r="M322" i="5"/>
  <c r="M38" i="5"/>
  <c r="M274" i="5"/>
  <c r="M352" i="5"/>
  <c r="M353" i="5" s="1"/>
  <c r="M345" i="5"/>
  <c r="M309" i="5"/>
  <c r="M360" i="5"/>
  <c r="M83" i="5"/>
  <c r="M170" i="5"/>
  <c r="M297" i="5"/>
  <c r="M48" i="5"/>
  <c r="M111" i="5"/>
  <c r="M84" i="5"/>
  <c r="M49" i="5"/>
  <c r="M171" i="5"/>
  <c r="M346" i="5"/>
  <c r="M39" i="5"/>
  <c r="M245" i="5"/>
  <c r="M130" i="5"/>
  <c r="M287" i="5"/>
  <c r="M40" i="5"/>
  <c r="M131" i="5"/>
  <c r="M41" i="5"/>
  <c r="M323" i="5"/>
  <c r="M324" i="5"/>
  <c r="M132" i="5"/>
  <c r="M347" i="5"/>
  <c r="M325" i="5"/>
  <c r="M42" i="5"/>
  <c r="M85" i="5"/>
  <c r="M112" i="5"/>
  <c r="M275" i="5"/>
  <c r="M276" i="5"/>
  <c r="M184" i="5"/>
  <c r="M15" i="5"/>
  <c r="M161" i="5"/>
  <c r="M194" i="5"/>
  <c r="M310" i="5"/>
  <c r="M226" i="5"/>
  <c r="M277" i="5"/>
  <c r="M16" i="5"/>
  <c r="M195" i="5"/>
  <c r="M246" i="5"/>
  <c r="M311" i="5"/>
  <c r="M147" i="5"/>
  <c r="M148" i="5" s="1"/>
  <c r="M196" i="5"/>
  <c r="M154" i="5"/>
  <c r="M155" i="5" s="1"/>
  <c r="M197" i="5"/>
  <c r="M316" i="5"/>
  <c r="M365" i="5"/>
  <c r="M172" i="5"/>
  <c r="M312" i="5"/>
  <c r="M173" i="5"/>
  <c r="M278" i="5"/>
  <c r="M43" i="5"/>
  <c r="M86" i="5"/>
  <c r="M279" i="5"/>
  <c r="M87" i="5"/>
  <c r="M227" i="5"/>
  <c r="M113" i="5"/>
  <c r="M228" i="5"/>
  <c r="M50" i="5"/>
  <c r="M134" i="5"/>
  <c r="M114" i="5"/>
  <c r="M51" i="5"/>
  <c r="M52" i="5"/>
  <c r="M280" i="5"/>
  <c r="M53" i="5"/>
  <c r="M229" i="5"/>
  <c r="M281" i="5"/>
  <c r="M135" i="5"/>
  <c r="M115" i="5"/>
  <c r="M88" i="5"/>
  <c r="M326" i="5"/>
  <c r="M289" i="5"/>
  <c r="M44" i="5"/>
  <c r="M231" i="5"/>
  <c r="M116" i="5"/>
  <c r="M117" i="5"/>
  <c r="M89" i="5"/>
  <c r="M90" i="5"/>
  <c r="M118" i="5"/>
  <c r="M91" i="5"/>
  <c r="M136" i="5"/>
  <c r="M54" i="5"/>
  <c r="M92" i="5"/>
  <c r="M93" i="5"/>
  <c r="M45" i="5"/>
  <c r="M55" i="5"/>
  <c r="M56" i="5"/>
  <c r="M367" i="5"/>
  <c r="M368" i="5" s="1"/>
  <c r="M137" i="5"/>
  <c r="M138" i="5"/>
  <c r="M119" i="5"/>
  <c r="M94" i="5"/>
  <c r="M57" i="5"/>
  <c r="M95" i="5"/>
  <c r="M139" i="5"/>
  <c r="M120" i="5"/>
  <c r="M140" i="5"/>
  <c r="M58" i="5"/>
  <c r="M59" i="5"/>
  <c r="M121" i="5"/>
  <c r="M96" i="5"/>
  <c r="M60" i="5"/>
  <c r="M61" i="5"/>
  <c r="M230" i="5"/>
  <c r="M174" i="5"/>
  <c r="M46" i="5"/>
  <c r="M313" i="5"/>
  <c r="M282" i="5"/>
  <c r="M97" i="5"/>
  <c r="M141" i="5"/>
  <c r="M98" i="5"/>
  <c r="M142" i="5"/>
  <c r="M99" i="5"/>
  <c r="M143" i="5"/>
  <c r="M62" i="5"/>
  <c r="M100" i="5"/>
  <c r="M144" i="5"/>
  <c r="M63" i="5"/>
  <c r="M122" i="5"/>
  <c r="M123" i="5"/>
  <c r="M145" i="5"/>
  <c r="M327" i="5"/>
  <c r="M198" i="5"/>
  <c r="M151" i="5"/>
  <c r="M199" i="5"/>
  <c r="M175" i="5"/>
  <c r="M298" i="5"/>
  <c r="M361" i="5"/>
  <c r="M152" i="5"/>
  <c r="M293" i="5"/>
  <c r="M294" i="5"/>
  <c r="M125" i="5"/>
  <c r="M126" i="5" s="1"/>
  <c r="M283" i="5"/>
  <c r="M295" i="5"/>
  <c r="M350" i="5"/>
  <c r="M176" i="5"/>
  <c r="M362" i="5"/>
  <c r="M177" i="5"/>
  <c r="M200" i="5"/>
  <c r="M201" i="5"/>
  <c r="M328" i="5"/>
  <c r="M202" i="5"/>
  <c r="M178" i="5"/>
  <c r="K26" i="5"/>
  <c r="J288" i="5"/>
  <c r="J234" i="5"/>
  <c r="M234" i="5" s="1"/>
  <c r="J233" i="5"/>
  <c r="M296" i="5" l="1"/>
  <c r="M299" i="5"/>
  <c r="M17" i="5"/>
  <c r="M179" i="5"/>
  <c r="M162" i="5"/>
  <c r="M232" i="5"/>
  <c r="M101" i="5"/>
  <c r="M124" i="5"/>
  <c r="M233" i="5"/>
  <c r="M247" i="5" s="1"/>
  <c r="J247" i="5"/>
  <c r="J369" i="5" s="1"/>
  <c r="M288" i="5"/>
  <c r="M290" i="5" s="1"/>
  <c r="J290" i="5"/>
  <c r="M24" i="5"/>
  <c r="M26" i="5"/>
  <c r="M27" i="5" s="1"/>
  <c r="K27" i="5"/>
  <c r="M329" i="5"/>
  <c r="M203" i="5"/>
  <c r="M363" i="5"/>
  <c r="M185" i="5"/>
  <c r="M47" i="5"/>
  <c r="M348" i="5"/>
  <c r="M153" i="5"/>
  <c r="M366" i="5"/>
  <c r="M64" i="5"/>
  <c r="M314" i="5"/>
  <c r="M284" i="5"/>
  <c r="M285" i="5" s="1"/>
  <c r="K133" i="5" l="1"/>
  <c r="K146" i="5" l="1"/>
  <c r="K369" i="5"/>
  <c r="M133" i="5"/>
  <c r="M146" i="5" l="1"/>
  <c r="M369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Matoška Martin</author>
  </authors>
  <commentList>
    <comment ref="E207" authorId="0" shapeId="0" xr:uid="{17E012AB-5D97-4DD2-83F3-30E78B93E8D4}">
      <text>
        <r>
          <rPr>
            <b/>
            <sz val="9"/>
            <color indexed="81"/>
            <rFont val="Tahoma"/>
            <family val="2"/>
            <charset val="238"/>
          </rPr>
          <t>Naposled ve 23. aktualizaci ZS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<sst xmlns="http://schemas.openxmlformats.org/spreadsheetml/2006/main" count="13826" uniqueCount="1026">
  <si>
    <t>Název poskytovatele 
sociální služby</t>
  </si>
  <si>
    <t>IČO</t>
  </si>
  <si>
    <t>Druh 
sociální služby</t>
  </si>
  <si>
    <t>Identifikátor 
sociální služby</t>
  </si>
  <si>
    <t>Název 
sociální služby</t>
  </si>
  <si>
    <t>Forma poskytování, 
popř. převažující 
forma poskytování 
(dle AP 2025)</t>
  </si>
  <si>
    <t>Cílová skupina, 
popř. převažující 
cílová skupina 
(dle AP 2025)</t>
  </si>
  <si>
    <t>Území 
(SO ORP/Zlínský kraj)</t>
  </si>
  <si>
    <t>ABAPO, s.r.o.</t>
  </si>
  <si>
    <t>02672910</t>
  </si>
  <si>
    <t>osobní asistence</t>
  </si>
  <si>
    <t>ABAPO osobní asistence</t>
  </si>
  <si>
    <t>Terénní</t>
  </si>
  <si>
    <t>Senioři</t>
  </si>
  <si>
    <t>Zlín</t>
  </si>
  <si>
    <t>AGARTA z. s.</t>
  </si>
  <si>
    <t>kontaktní centra</t>
  </si>
  <si>
    <t>Kontaktní centrum Klíč; Kontaktní centrum AGARTA</t>
  </si>
  <si>
    <t>Ambulantní</t>
  </si>
  <si>
    <t>Osoby ohrožené sociálním vyloučením</t>
  </si>
  <si>
    <t>Valašské Meziříčí, Vsetín</t>
  </si>
  <si>
    <t>terénní programy</t>
  </si>
  <si>
    <t>Terénní program</t>
  </si>
  <si>
    <t>Rožnov pod Radhoštěm, Valašské Klobouky, Valašské Meziříčí, Vsetín</t>
  </si>
  <si>
    <t>AHC Odlehčovací centrum Vizovice z.ú.</t>
  </si>
  <si>
    <t>pečovatelská služba</t>
  </si>
  <si>
    <t>Vizovice, Zlín</t>
  </si>
  <si>
    <t>odlehčovací služby</t>
  </si>
  <si>
    <t>Pobytová</t>
  </si>
  <si>
    <t>Vizovice</t>
  </si>
  <si>
    <t>ARGO, Společnost dobré vůle Zlín, z.s.</t>
  </si>
  <si>
    <t>00568813</t>
  </si>
  <si>
    <t>Zlínský kraj</t>
  </si>
  <si>
    <t>Astras, o.p.s.</t>
  </si>
  <si>
    <t>nízkoprahová denní centra</t>
  </si>
  <si>
    <t>Nízkoprahové denní centrum ADAM</t>
  </si>
  <si>
    <t>Převažující ambulantní</t>
  </si>
  <si>
    <t>Kroměříž</t>
  </si>
  <si>
    <t>azylové domy</t>
  </si>
  <si>
    <t>Azylový dům</t>
  </si>
  <si>
    <t>Auxilium o.p.s.</t>
  </si>
  <si>
    <t>02083825</t>
  </si>
  <si>
    <t>raná péče</t>
  </si>
  <si>
    <t>Centrum Auxilium</t>
  </si>
  <si>
    <t>Osoby se zdravotním postižením</t>
  </si>
  <si>
    <t>Rožnov pod Radhoštěm, Valašské Meziříčí, Vsetín</t>
  </si>
  <si>
    <t>sociálně aktivizační služby pro seniory a osoby se zdravotním postižením</t>
  </si>
  <si>
    <t>Centrum Auxilium - sociálně-aktivizační služby pro děti, osoby se ZP</t>
  </si>
  <si>
    <t>Převažující terénní</t>
  </si>
  <si>
    <t>Azylový dům pro ženy a matky s dětmi o.p.s.</t>
  </si>
  <si>
    <t>sociálně aktivizační služby pro rodiny s dětmi</t>
  </si>
  <si>
    <t>Terénní asistenční služba Valašské Klobouky</t>
  </si>
  <si>
    <t>Rodiny s dětmi</t>
  </si>
  <si>
    <t>Valašské Klobouky</t>
  </si>
  <si>
    <t>Terénní asistenční služba Zlín</t>
  </si>
  <si>
    <t>Terénní asistenční služba Bystřice pod Hostýnem</t>
  </si>
  <si>
    <t>Bystřice pod Hostýnem</t>
  </si>
  <si>
    <t>odborné sociální poradenství</t>
  </si>
  <si>
    <t>Poradna pro rodinu</t>
  </si>
  <si>
    <t>Vsetín</t>
  </si>
  <si>
    <t>Terénní asistenční služba Vsetín</t>
  </si>
  <si>
    <t>Vizovice, Vsetín</t>
  </si>
  <si>
    <t>Centrum pro seniory Zahrada, o.p.s.</t>
  </si>
  <si>
    <t>domovy se zvláštním režimem</t>
  </si>
  <si>
    <t>domovy pro seniory</t>
  </si>
  <si>
    <t>Centrum pro seniory, příspěvková organizace</t>
  </si>
  <si>
    <t>Holešov</t>
  </si>
  <si>
    <t>KOPRETINA</t>
  </si>
  <si>
    <t>Centrum pro zdravotně postižené Zlínského kraje, o.p.s.</t>
  </si>
  <si>
    <t>tlumočnické služby</t>
  </si>
  <si>
    <t>Tlumočnické služby</t>
  </si>
  <si>
    <t>Centrum služeb a podpory Zlín, o.p.s.</t>
  </si>
  <si>
    <t>sociální rehabilitace</t>
  </si>
  <si>
    <t>Pod Majákem</t>
  </si>
  <si>
    <t>centra denních služeb</t>
  </si>
  <si>
    <t>Slunečnice</t>
  </si>
  <si>
    <t>Horizont Kroměříž; Horizont Kroměříž, pracoviště Holešov</t>
  </si>
  <si>
    <t>Holešov, Kroměříž</t>
  </si>
  <si>
    <t>Centrum sociálních služeb Ergo Zlín</t>
  </si>
  <si>
    <t>Bystřice pod Hostýnem, Holešov, Kroměříž</t>
  </si>
  <si>
    <t>Ergo Uherské Hradiště</t>
  </si>
  <si>
    <t>Uherské Hradiště</t>
  </si>
  <si>
    <t>Česká provincie Kongregace sester sv. Cyrila a Metoděje</t>
  </si>
  <si>
    <t>00406431</t>
  </si>
  <si>
    <t>chráněné bydlení</t>
  </si>
  <si>
    <t>Chráněné bydlení sv.Cyrila a Metoděje</t>
  </si>
  <si>
    <t>DECENT Hulín, příspěvková organizace</t>
  </si>
  <si>
    <t>Diakonie ČCE - středisko CESTA</t>
  </si>
  <si>
    <t>Uherské Hradiště, Uherský Brod</t>
  </si>
  <si>
    <t>denní stacionáře</t>
  </si>
  <si>
    <t>sociálně terapeutické dílny</t>
  </si>
  <si>
    <t>Diakonie ČCE - středisko Vsetín</t>
  </si>
  <si>
    <t>Domov Harmonie</t>
  </si>
  <si>
    <t>nízkoprahová zařízení pro děti a mládež</t>
  </si>
  <si>
    <t>Odlehčovací služba Trnková</t>
  </si>
  <si>
    <t>Domov Vyhlídka</t>
  </si>
  <si>
    <t>Odlehčovací služba Nabersil</t>
  </si>
  <si>
    <t>Valašské Klobouky, Vizovice, Vsetín</t>
  </si>
  <si>
    <t>MOZAIKA</t>
  </si>
  <si>
    <t>Diakonie Valašské Meziříčí</t>
  </si>
  <si>
    <t xml:space="preserve">Chráněné bydlení JOHANNES </t>
  </si>
  <si>
    <t>Valašské Meziříčí</t>
  </si>
  <si>
    <t>Odlehčovací služby - specializovaná paliativní péče</t>
  </si>
  <si>
    <t>Pečovatelská služba</t>
  </si>
  <si>
    <t>Osobní asistence</t>
  </si>
  <si>
    <t>Denní stacionář Dobromysl</t>
  </si>
  <si>
    <t>Odlehčovací služby - terénní</t>
  </si>
  <si>
    <t xml:space="preserve">Terénní </t>
  </si>
  <si>
    <t>Sociální rehabilitace</t>
  </si>
  <si>
    <t>Rožnov pod Radhoštěm, Valašské Meziříčí</t>
  </si>
  <si>
    <t xml:space="preserve">Odborné sociální poradenství - Poradna pro pečující </t>
  </si>
  <si>
    <t>sociální služby poskytované ve zdravotnických zařízeních lůžkové péče</t>
  </si>
  <si>
    <t>Sociální služby poskytované ve zdravotnických zařízeních – hospic Citadela</t>
  </si>
  <si>
    <t>DOMINO cz, o. p. s.</t>
  </si>
  <si>
    <t>Nízkoprahový klub pro děti a mládež</t>
  </si>
  <si>
    <t>Domov pro seniory Koryčany</t>
  </si>
  <si>
    <t>Pečovatelská služba Koryčany</t>
  </si>
  <si>
    <t>Kroměříž, Uherské Hradiště</t>
  </si>
  <si>
    <t>Elim Vsetín, o.p.s.</t>
  </si>
  <si>
    <t>01955144</t>
  </si>
  <si>
    <t>Sociální rehabilitace Elim</t>
  </si>
  <si>
    <t>Denní centrum Rožnov; Denní centrum Elim</t>
  </si>
  <si>
    <t>Rožnov pod Radhoštěm, Vsetín</t>
  </si>
  <si>
    <t>Terénní práce Elim</t>
  </si>
  <si>
    <t>noclehárny</t>
  </si>
  <si>
    <t>Noclehárna Rožnov; Noclehárna Elim</t>
  </si>
  <si>
    <t>Azylový dům Elim</t>
  </si>
  <si>
    <t>Handicap Zlín, z.s.</t>
  </si>
  <si>
    <t>Otrokovice, Zlín</t>
  </si>
  <si>
    <t>Charita Bystřice pod Hostýnem</t>
  </si>
  <si>
    <t>Osobní asistenční služba</t>
  </si>
  <si>
    <t>Denní stacionář pro seniory Chvalčov</t>
  </si>
  <si>
    <t>Charitní pečovatelská služba</t>
  </si>
  <si>
    <t>Charita Holešov</t>
  </si>
  <si>
    <t>Sociálně aktivizační služby pro rodiny s dětmi</t>
  </si>
  <si>
    <t>Nízkoprahový klub Coolna</t>
  </si>
  <si>
    <t>Charita Kroměříž</t>
  </si>
  <si>
    <t>Terénní program Plus</t>
  </si>
  <si>
    <t>Sociální rehabilitace Zahrada</t>
  </si>
  <si>
    <t>Azylový dům pro ženy a matky s dětmi</t>
  </si>
  <si>
    <t>Kontaktní a poradenské centrum Plus</t>
  </si>
  <si>
    <t>Sociální poradna</t>
  </si>
  <si>
    <t>Charita Luhačovice</t>
  </si>
  <si>
    <t>Luhačovice</t>
  </si>
  <si>
    <t>Denní stacionář Luhačovice</t>
  </si>
  <si>
    <t>Charita Nový Hrozenkov</t>
  </si>
  <si>
    <t>Charitní odlehčovací služba</t>
  </si>
  <si>
    <t>Dům pokojného stáří; Víceúčelový charitní dům</t>
  </si>
  <si>
    <t>LÁVKA - sociální rehabilitace</t>
  </si>
  <si>
    <t>Denní stacionář Slunečnice</t>
  </si>
  <si>
    <t>Charita Otrokovice</t>
  </si>
  <si>
    <t>Samaritán - služby pro lidi bez domova</t>
  </si>
  <si>
    <t>Otrokovice, Zlín, Kroměříž</t>
  </si>
  <si>
    <t>Otrokovice</t>
  </si>
  <si>
    <t>Dluhové poradenství Samaritán</t>
  </si>
  <si>
    <t>Holešov, Otrokovice, Zlín</t>
  </si>
  <si>
    <t>Charitní domov Otrokovice</t>
  </si>
  <si>
    <t>Charitní pečovatelská služba Otrokovice</t>
  </si>
  <si>
    <t>Terénní služba rodinám s dětmi</t>
  </si>
  <si>
    <t>Charita Slavičín</t>
  </si>
  <si>
    <t>Denní centrum Maják Slavičín</t>
  </si>
  <si>
    <t>Osobní asistence Slavičín</t>
  </si>
  <si>
    <t>Luhačovice, Valašské Klobouky</t>
  </si>
  <si>
    <t>Charitní pečovatelská služba Slavičín</t>
  </si>
  <si>
    <t>Charitní pečovatelská služba Štítná nad Vláří</t>
  </si>
  <si>
    <t>Sociálně terapeutická dílna Slavičín</t>
  </si>
  <si>
    <t>Charita Uherské Hradiště</t>
  </si>
  <si>
    <t>Nízkoprahové denní centrum Cusanus</t>
  </si>
  <si>
    <t>Centrum sv. Sáry</t>
  </si>
  <si>
    <t>Denní centrum sv. Ludmily</t>
  </si>
  <si>
    <t>Terénní odlehčovací služba sv. Hedviky</t>
  </si>
  <si>
    <t>Charitní domov Hluk</t>
  </si>
  <si>
    <t>Azylový dům svatého Vincence</t>
  </si>
  <si>
    <t>Občanská poradna Uherské Hradiště</t>
  </si>
  <si>
    <t>44018886</t>
  </si>
  <si>
    <t>"Labyrint - centrum sociální rehabilitace"</t>
  </si>
  <si>
    <t>Odlehčovací služba Hluk</t>
  </si>
  <si>
    <t>Terapeutická dílna Klíček</t>
  </si>
  <si>
    <t>Centrum denních služeb pro seniory</t>
  </si>
  <si>
    <t>Centrum osobní asistence</t>
  </si>
  <si>
    <t>Azylové bydlení Cusanus</t>
  </si>
  <si>
    <t>Domácí pečovatelská služba</t>
  </si>
  <si>
    <t>Domov pokojného stáří Boršice</t>
  </si>
  <si>
    <t>Chráněné bydlení Ulita</t>
  </si>
  <si>
    <t>Nízkoprahové zařízení pro děti a mládež TULiP</t>
  </si>
  <si>
    <t>Charita Uherský Brod</t>
  </si>
  <si>
    <t>Charitní dům sv. Petra a Pavla Slavkov</t>
  </si>
  <si>
    <t>Uherský Brod</t>
  </si>
  <si>
    <t>Pečovatelská služba Horní Němčí</t>
  </si>
  <si>
    <t>Charitní dům Vlčnov</t>
  </si>
  <si>
    <t>Odlehčovací služba Strání</t>
  </si>
  <si>
    <t>Charitní dům sv. Andělů strážných Nivnice</t>
  </si>
  <si>
    <t>Azylový dům pro matky s dětmi v tísni Uherský Brod</t>
  </si>
  <si>
    <t>Pečovatelská služba Bánov</t>
  </si>
  <si>
    <t>Charitní pečovatelská služba Uherský Brod</t>
  </si>
  <si>
    <t>Uherský Brod, Zlín</t>
  </si>
  <si>
    <t>Pečovatelská služba Korytná</t>
  </si>
  <si>
    <t>Noclehárna Uherský Brod</t>
  </si>
  <si>
    <t>Pečovatelská služba Strání</t>
  </si>
  <si>
    <t>Terapeutická dílna sv. Justiny Uherský Brod</t>
  </si>
  <si>
    <t>Odborné sociální poradenství Uherský Brod</t>
  </si>
  <si>
    <t>Sociální rehabilitace Uherský Brod</t>
  </si>
  <si>
    <t>Nízkoprahové denní centrum sv. Vincence Uherský Brod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</si>
  <si>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</si>
  <si>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</si>
  <si>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</si>
  <si>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</si>
  <si>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Valašské Klobouky, Vsetín</t>
  </si>
  <si>
    <t>Charitní pečovatelská služba Brumov-Bylnice</t>
  </si>
  <si>
    <t>Charitní pečovatelská služba Valašské Klobouky</t>
  </si>
  <si>
    <t>Denní stacionář</t>
  </si>
  <si>
    <t>Charita Valašské Meziříčí</t>
  </si>
  <si>
    <t>Denní stacionář Radost</t>
  </si>
  <si>
    <t>Rožnov pod Radhoštěm</t>
  </si>
  <si>
    <t>Pečovatelská služba Rožnov pod Radhoštěm</t>
  </si>
  <si>
    <t>Zastávka</t>
  </si>
  <si>
    <t>Sociální rehabilitace Atta</t>
  </si>
  <si>
    <t>Azylový dům pro matky s dětmi</t>
  </si>
  <si>
    <t>Sociální rehabilitace Amika</t>
  </si>
  <si>
    <t>Valašské Meziříčí, Bystřice pod Hostýnem</t>
  </si>
  <si>
    <t>Pečovatelská služba Kelč</t>
  </si>
  <si>
    <t>Odlehčovací služba</t>
  </si>
  <si>
    <t>Denní centrum</t>
  </si>
  <si>
    <t>Terénní služba Domino</t>
  </si>
  <si>
    <t>Dům pokojného stáří Valašská Bystřice</t>
  </si>
  <si>
    <t>SASanky; Sociálně aktivizační služby pro rodiny s dětmi SASANKY</t>
  </si>
  <si>
    <t>Noclehárna</t>
  </si>
  <si>
    <t>TRIUMF klub</t>
  </si>
  <si>
    <t>Charita Vsetín</t>
  </si>
  <si>
    <t>Stacionář Magnolia</t>
  </si>
  <si>
    <t>NZDM Zrnko</t>
  </si>
  <si>
    <t>CAMINO sociální rehabilitace</t>
  </si>
  <si>
    <t>Charita Zlín</t>
  </si>
  <si>
    <t>Občanská poradna Charity Zlín</t>
  </si>
  <si>
    <t>Charitní domov pro matky s dětmi v tísni Zlín</t>
  </si>
  <si>
    <t>Domovinka-centrum denních služeb pro seniory Charity Zlín</t>
  </si>
  <si>
    <t>Charitní pečovatelská služba Zlín</t>
  </si>
  <si>
    <t>Institut Krista Velekněze, z.s.</t>
  </si>
  <si>
    <t>Domov pro seniory Panny Marie Královny</t>
  </si>
  <si>
    <t>Iskérka o.p.s.</t>
  </si>
  <si>
    <t>Iskérka - sociální rehabilitace</t>
  </si>
  <si>
    <t>Kamarád Rožnov o.p.s.</t>
  </si>
  <si>
    <t>Letokruhy, o. p. s.</t>
  </si>
  <si>
    <t>Letokruhy, o.p.s. - denní stacionář</t>
  </si>
  <si>
    <t>Letokruhy, o.p.s. - pečovatelská služba</t>
  </si>
  <si>
    <t>Linka SOS Zlín, příspěvková organizace</t>
  </si>
  <si>
    <t>telefonická krizová pomoc</t>
  </si>
  <si>
    <t>LUISA, z.s.</t>
  </si>
  <si>
    <t>Středisko komplexní péče pro rodinu, školu a duševní zdraví, LUISA, z.s.</t>
  </si>
  <si>
    <t>Maltézská pomoc, o.p.s.</t>
  </si>
  <si>
    <t>Město Vsetín</t>
  </si>
  <si>
    <t>00304450</t>
  </si>
  <si>
    <t>Terénní sociální práce</t>
  </si>
  <si>
    <t>Moravskoslezské sdružení Církve adventistů sedmého dne</t>
  </si>
  <si>
    <t>Domov pro seniory Efata</t>
  </si>
  <si>
    <t>NA CESTĚ, z. s.</t>
  </si>
  <si>
    <t>Centrum Archa</t>
  </si>
  <si>
    <t>služby následné péče</t>
  </si>
  <si>
    <t>MOSTY služby následné péče</t>
  </si>
  <si>
    <t>NADĚJE, oblast Nedašov</t>
  </si>
  <si>
    <t>00570931</t>
  </si>
  <si>
    <t>domovy pro osoby se zdravotním postižením</t>
  </si>
  <si>
    <t>Dům pokojného stáří Naděje Nedašov</t>
  </si>
  <si>
    <t>NADĚJE, oblast Otrokovice</t>
  </si>
  <si>
    <t>Dům Naděje Otrokovice</t>
  </si>
  <si>
    <t>Středisko Naděje Vizovice</t>
  </si>
  <si>
    <t>Kroměříž, Otrokovice</t>
  </si>
  <si>
    <t>Středisko Naděje Vsetín - Rokytnice</t>
  </si>
  <si>
    <t>Dům Naděje Vizovice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</si>
  <si>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</si>
  <si>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</si>
  <si>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</si>
  <si>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NADĚJE, oblast Zlín</t>
  </si>
  <si>
    <t>Dům Naděje Zlín</t>
  </si>
  <si>
    <t>Středisko Naděje Zlín</t>
  </si>
  <si>
    <t>Středisko Naděje Zlín - Jižní Svahy</t>
  </si>
  <si>
    <t>Dům pokojného stáří Naděje Zlín</t>
  </si>
  <si>
    <t>podpora samostatného bydlení</t>
  </si>
  <si>
    <t>Obec Babice</t>
  </si>
  <si>
    <t>00290777</t>
  </si>
  <si>
    <t>Pečovatelská služba Babice</t>
  </si>
  <si>
    <t>Oblastní spolek Českého červeného kříže Zlín</t>
  </si>
  <si>
    <t>00426326</t>
  </si>
  <si>
    <t>OS ČČK Zlín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</si>
  <si>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</si>
  <si>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</si>
  <si>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</si>
  <si>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</si>
  <si>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</si>
  <si>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</si>
  <si>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</si>
  <si>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</si>
  <si>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</si>
  <si>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</si>
  <si>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</si>
  <si>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Napajedla, příspěvková organizace</t>
  </si>
  <si>
    <t>04294548</t>
  </si>
  <si>
    <t>PETRKLÍČ, o.p.s.</t>
  </si>
  <si>
    <t>pobočný spolek Občanská poradna Pod křídly</t>
  </si>
  <si>
    <t>03225828</t>
  </si>
  <si>
    <t>Občanská poradna Pod křídly</t>
  </si>
  <si>
    <t>Podané ruce - osobní asistence</t>
  </si>
  <si>
    <t>Poradenské centrum pro sluchově postižené Kroměříž, o.p.s.</t>
  </si>
  <si>
    <t>Kroměříž, Uherské Hradiště, Valašské Meziříčí</t>
  </si>
  <si>
    <t>Kroměříž, Valašské Meziříčí</t>
  </si>
  <si>
    <t>R-Ego, z.s.</t>
  </si>
  <si>
    <t>Rodinné centrum Kroměříž, z.s. a Středisko výchovné péče</t>
  </si>
  <si>
    <t>04412672</t>
  </si>
  <si>
    <t>Salesiánský klub mládeže, z. s. Zlín</t>
  </si>
  <si>
    <t>Klub dětí a mládeže - NZDM</t>
  </si>
  <si>
    <t>Senior centrum UH, příspěvková organizace</t>
  </si>
  <si>
    <t>SENIOR Otrokovice, příspěvková organizace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</si>
  <si>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</si>
  <si>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</si>
  <si>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</si>
  <si>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</si>
  <si>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</si>
  <si>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</si>
  <si>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</si>
  <si>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Sociální služby města Kroměříže, příspěvková organizace</t>
  </si>
  <si>
    <t>Domov pro osoby se zdravotním postižením Barborka</t>
  </si>
  <si>
    <t>Odlehčovací služby</t>
  </si>
  <si>
    <t>Pečovatelská služba CURARE</t>
  </si>
  <si>
    <t>Chráněné bydlení Květná</t>
  </si>
  <si>
    <t>Domov se zvláštním režimem Strom života</t>
  </si>
  <si>
    <t>Domov pro seniory U Moravy</t>
  </si>
  <si>
    <t>Sociálně terapeutické dílny Hanáček</t>
  </si>
  <si>
    <t>Podpora samostatného bydlení</t>
  </si>
  <si>
    <t xml:space="preserve">Denní stacionář </t>
  </si>
  <si>
    <t>Domov se zvláštním režimem U Moravy</t>
  </si>
  <si>
    <t>Domov se zvláštním režimem Vážany</t>
  </si>
  <si>
    <t>Domov pro seniory U Kašny</t>
  </si>
  <si>
    <t>Domov pro seniory Vážany</t>
  </si>
  <si>
    <t>Sociální služby Pačlavice, příspěvková organizace</t>
  </si>
  <si>
    <t>Domov pro seniory</t>
  </si>
  <si>
    <t>SOCIÁLNÍ SLUŽBY UHERSKÝ BROD, příspěvková organizace</t>
  </si>
  <si>
    <t>Nízkoprahové zařízení pro děti a mládež Šrumec</t>
  </si>
  <si>
    <t>Denní stacionář pro osoby s tělesným a mentálním postižením Uherský Brod</t>
  </si>
  <si>
    <t>Pečovatelská služba Uherský Brod</t>
  </si>
  <si>
    <t>SPMP ČR pobočný spolek Valašské Meziříčí</t>
  </si>
  <si>
    <t>Sociálně terapeutické dílny</t>
  </si>
  <si>
    <t>Centrum pro lidi se zdravotním postižením</t>
  </si>
  <si>
    <t>Společnost Podané ruce o.p.s.</t>
  </si>
  <si>
    <t>Centrum komplexní péče ve Zlínském kraji</t>
  </si>
  <si>
    <t>Uherský Brod, Uherské Hradiště, Zlín</t>
  </si>
  <si>
    <t>Kontaktní centrum ve Zlíně</t>
  </si>
  <si>
    <t>Terapeutické centrum ve Zlínském kraji</t>
  </si>
  <si>
    <t>NZDM v Kroměříži</t>
  </si>
  <si>
    <t>Doléčovací centrum ve Zlínském kraji</t>
  </si>
  <si>
    <t>Terénní programy ve Zlíně</t>
  </si>
  <si>
    <t>Otrokovice, Vizovice, Zlín</t>
  </si>
  <si>
    <t>Kontaktní centrum v Uherském Hradišti</t>
  </si>
  <si>
    <t>Společnost pro ranou péči, pobočka Brno</t>
  </si>
  <si>
    <t>Luhačovice, Uherské Hradiště, Uherský Brod, Valašské Klobouky, Zlín</t>
  </si>
  <si>
    <t>Společnost pro ranou péči, pobočka pro zrak Olomouc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</si>
  <si>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</si>
  <si>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</si>
  <si>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spolek Pod křídly</t>
  </si>
  <si>
    <t>domy na půl cesty</t>
  </si>
  <si>
    <t>Dům Pod křídly - dům na půl cesty</t>
  </si>
  <si>
    <t>Správa majetku města Chropyně, příspěvková organizace</t>
  </si>
  <si>
    <t xml:space="preserve">Pečovatelská služba města Chropyně  </t>
  </si>
  <si>
    <t>Středisko rané péče EDUCO Zlín z.s.</t>
  </si>
  <si>
    <t>Uherskohradišťská nemocnice a.s.</t>
  </si>
  <si>
    <t>Sociální služby poskytované ve zdravotnických zařízeních lůžkové péče</t>
  </si>
  <si>
    <t>Unie Kompas, z.s.</t>
  </si>
  <si>
    <t>ŠLIKR - nízkoprahový klub pro mládež</t>
  </si>
  <si>
    <t>Klíč - terénní práce s dětmi a mládeží</t>
  </si>
  <si>
    <t>T klub - nízkoprahové zařízení pro děti a mládež</t>
  </si>
  <si>
    <t>Logos - poradna pro děti, dospívající a jejich rodiče</t>
  </si>
  <si>
    <t>Vzdělávací a komunitní centrum Integra Vsetín o.p.s.</t>
  </si>
  <si>
    <t>Občanská poradna Vsetín; Kontaktní pracoviště Občanské poradny Vsetín</t>
  </si>
  <si>
    <t>Bystřice pod Hostýnem, Valašské Klobouky, Vsetín</t>
  </si>
  <si>
    <t>Sociálně terapeutická dílna VKCI</t>
  </si>
  <si>
    <t>Vzdělávací, sociální a kulturní středisko při Nadaci Jana Pivečky, o.p.s.</t>
  </si>
  <si>
    <t>Poradenské centrum ZEBRA</t>
  </si>
  <si>
    <t>Nízkoprahové zařízení KamPak?</t>
  </si>
  <si>
    <t>Celkem</t>
  </si>
  <si>
    <t>Vysvětlivky ke zkratkám:</t>
  </si>
  <si>
    <t>AP 2025 = Akční plán rozvoje sociálních služeb ve Zlínském kraji pro rok 2025</t>
  </si>
  <si>
    <t>SO ORP = Správní obvod obce s rozšířenou působností</t>
  </si>
  <si>
    <t>Centrum ÁČKO, příspěvková organizace</t>
  </si>
  <si>
    <t>00851710</t>
  </si>
  <si>
    <t>Odlehčovací služby Centrum ÁČKO</t>
  </si>
  <si>
    <t>Bystřice pod Hostýnem, Rožnov pod Radhoštěm, Valašské Meziříčí, Vsetín</t>
  </si>
  <si>
    <t>Pobytová odlehčovací služba Centra ÁČKO</t>
  </si>
  <si>
    <t>Poradna Centrum ÁČKO</t>
  </si>
  <si>
    <t>Domov pro seniory Burešov, příspěvková organizace</t>
  </si>
  <si>
    <t>Domov pro seniory Loučka, příspěvková organizace</t>
  </si>
  <si>
    <t>Domov se zvláštním režimem Loučka</t>
  </si>
  <si>
    <t>Domov pro seniory Lukov, příspěvková organizace</t>
  </si>
  <si>
    <t>Domov pro seniory Napajedla, příspěvková organizace</t>
  </si>
  <si>
    <t>Dům sociálních služeb Návojná, příspěvková organizace</t>
  </si>
  <si>
    <t>Poradenské a krizové centrum, příspěvková organizace</t>
  </si>
  <si>
    <t>00839281</t>
  </si>
  <si>
    <t>intervenční centra</t>
  </si>
  <si>
    <t>Intervenční centrum Zlínského kraje</t>
  </si>
  <si>
    <t>Poradenské centrum</t>
  </si>
  <si>
    <t>krizová pomoc</t>
  </si>
  <si>
    <t>Krizová pomoc</t>
  </si>
  <si>
    <t>Sociální služby Haná, příspěvková organizace</t>
  </si>
  <si>
    <t>17330947</t>
  </si>
  <si>
    <t>Chráněné bydlení Bystřice pod Hostýnem</t>
  </si>
  <si>
    <t>Domov pro osoby se zdravotním postižením Javorník, Chvalčov</t>
  </si>
  <si>
    <t>Chráněné bydlení Kroměříž</t>
  </si>
  <si>
    <t>Domov se zvláštním režimem Kvasice</t>
  </si>
  <si>
    <t>Domov pro osoby se zdravotním postižením Zborovice</t>
  </si>
  <si>
    <t>Domov pro osoby se zdravotním postižením Kvasice</t>
  </si>
  <si>
    <t>Sociální služby Olšava, příspěvková organizace</t>
  </si>
  <si>
    <t>70850909</t>
  </si>
  <si>
    <t>Domov pro seniory Nezdenice</t>
  </si>
  <si>
    <t>Centrum bydlení pro osoby se zdravotním postižením Uherský Brod</t>
  </si>
  <si>
    <t>Luhačovice, Uherský Brod</t>
  </si>
  <si>
    <t>Domov pro osoby se zdravotním postižením Uherský Brod</t>
  </si>
  <si>
    <t>Domov pro seniory Luhačovice</t>
  </si>
  <si>
    <t>Sociální služby pro osoby se zdravotním postižením, příspěvková organizace</t>
  </si>
  <si>
    <t>Denní stacionář Zlín</t>
  </si>
  <si>
    <t>Domov pro osoby se zdravotním postižením Zlín</t>
  </si>
  <si>
    <t>Domov na Dubíčku</t>
  </si>
  <si>
    <t>týdenní stacionáře</t>
  </si>
  <si>
    <t>Týdenní stacionář Fryšták</t>
  </si>
  <si>
    <t>Chráněné bydlení Zlín</t>
  </si>
  <si>
    <t>Chráněné bydlení Fryšták</t>
  </si>
  <si>
    <t>Sociální služby Uherské Hradiště, příspěvková organizace</t>
  </si>
  <si>
    <t>00092096</t>
  </si>
  <si>
    <t>Domov pro osoby se zdravotním postižením Velehrad - Buchlovská</t>
  </si>
  <si>
    <t>Domov pro seniory Buchlovice</t>
  </si>
  <si>
    <t>Domov pro osoby se zdravotním postižením Staré Město</t>
  </si>
  <si>
    <t>Domov pro seniory Uherský Ostroh</t>
  </si>
  <si>
    <t>Centrum bydlení pro osoby se zdravotním postižením Uherské Hradiště</t>
  </si>
  <si>
    <t>Komunitní služby pro osoby se zdravotním postižením</t>
  </si>
  <si>
    <t>Domov pro osoby se zdravotním postižením Kunovice - Cihlářská</t>
  </si>
  <si>
    <t>Domov pro seniory Uherské Hradiště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</si>
  <si>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</si>
  <si>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</si>
  <si>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</si>
  <si>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Sociální služby Vsetín, příspěvková organizace</t>
  </si>
  <si>
    <t>Domov pro seniory Rožnov pod Radhoštěm</t>
  </si>
  <si>
    <t>Centrum bydlení Rožnovsko, Chráněné bydlení Rožnov pod Radhoštěm</t>
  </si>
  <si>
    <t>Domov pro seniory Valašské Meziříčí</t>
  </si>
  <si>
    <t>Domov pro seniory Jasenka - Vsetín</t>
  </si>
  <si>
    <t>Centrum bydlení Valašskomeziříčsko, Domov pro osoby se zdravotním postižením Zašová</t>
  </si>
  <si>
    <t>Domov pro seniory Karolinka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</si>
  <si>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</si>
  <si>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</si>
  <si>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</si>
  <si>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t>Centrum bydlení Vsetínsko, Chráněné bydlení Luh</t>
  </si>
  <si>
    <t>Centrum bydlení Rožnovsko, Chráněné bydlení Krásno</t>
  </si>
  <si>
    <t>Centrum bydlení Vsetínsko, Chráněné bydlení Vsetín</t>
  </si>
  <si>
    <t>Pečovatelská služba Napajedla</t>
  </si>
  <si>
    <t>Středisko Naděje Louky</t>
  </si>
  <si>
    <t xml:space="preserve">Středisko Naděje 
Vsetín - Rybníky; Středisko Naděje Rožnov pod Radhoštěm
</t>
  </si>
  <si>
    <t>Středisko Naděje Otrokovice; Středisko Naděje Bystřice pod Hostýnem</t>
  </si>
  <si>
    <t>Středisko Naděje  Vsetín - Sychrov; Středisko Naděje Vsetín - Rokytnice</t>
  </si>
  <si>
    <t>Kroměříž, Otrokovice, Bystřice pod Hostýnem</t>
  </si>
  <si>
    <t>Charitní dům pokojného stáří Cetechovice</t>
  </si>
  <si>
    <t>Domov Rozmarýn</t>
  </si>
  <si>
    <t>Odlehčovací služba Pohoda</t>
  </si>
  <si>
    <t>Denní stacionář Zahrada</t>
  </si>
  <si>
    <t>KLUB RUBIKON</t>
  </si>
  <si>
    <t>Domov Jabloňová</t>
  </si>
  <si>
    <t xml:space="preserve">Pečovatelská služba Diakonka </t>
  </si>
  <si>
    <t>FINANČNÍ PODPORA PŘIZNANÁ POSKYTOVATELŮM SOCIÁLNÍCH SLUŽEB Z ROZPOČTU ZLÍNSKÉHO KRAJE V ROCE 2025 (vyjma Individuálních projektů Zlínského kraje)</t>
  </si>
  <si>
    <t>Poř. číslo</t>
  </si>
  <si>
    <t>Program 
Zajištění dostupnosti</t>
  </si>
  <si>
    <t>Program pro sociální služby A</t>
  </si>
  <si>
    <t>Program pro sociální služby B</t>
  </si>
  <si>
    <t>CELKEM</t>
  </si>
  <si>
    <t>CDZ Kroměříž</t>
  </si>
  <si>
    <t>centrum duševního zdraví</t>
  </si>
  <si>
    <t>Centrum duševního zdraví Kroměříž</t>
  </si>
  <si>
    <t>CDZ Uherské Hradiště</t>
  </si>
  <si>
    <t>Global Partner Péče, z.ú.</t>
  </si>
  <si>
    <t>09903046</t>
  </si>
  <si>
    <t>Global Partner</t>
  </si>
  <si>
    <t>Senioři, Osoby se zdravotním postižením</t>
  </si>
  <si>
    <t>Otrokovice
Uherské Hradiště
Zlín</t>
  </si>
  <si>
    <t xml:space="preserve">Odlehčovací služby </t>
  </si>
  <si>
    <t>Odlehčovací služby Chůvičky</t>
  </si>
  <si>
    <t>Zdislava Veselí, z.ú.</t>
  </si>
  <si>
    <t>26981751</t>
  </si>
  <si>
    <t>Pečovatelská služba Zdislava Veselí</t>
  </si>
  <si>
    <t>Celkový součet</t>
  </si>
  <si>
    <t>27002438</t>
  </si>
  <si>
    <t>27664333</t>
  </si>
  <si>
    <t>29267609</t>
  </si>
  <si>
    <t>25909614</t>
  </si>
  <si>
    <t>29295327</t>
  </si>
  <si>
    <t>47934531</t>
  </si>
  <si>
    <t>26593823</t>
  </si>
  <si>
    <t>25300083</t>
  </si>
  <si>
    <t>47934344</t>
  </si>
  <si>
    <t>65267991</t>
  </si>
  <si>
    <t>73633178</t>
  </si>
  <si>
    <t>73632783</t>
  </si>
  <si>
    <t>48472476</t>
  </si>
  <si>
    <t>70851042</t>
  </si>
  <si>
    <t>68684053</t>
  </si>
  <si>
    <t>70850895</t>
  </si>
  <si>
    <t>70850941</t>
  </si>
  <si>
    <t>70850976</t>
  </si>
  <si>
    <t>70850852</t>
  </si>
  <si>
    <t>46277633</t>
  </si>
  <si>
    <t>47930560</t>
  </si>
  <si>
    <t>47930063</t>
  </si>
  <si>
    <t>18189750</t>
  </si>
  <si>
    <t>73633071</t>
  </si>
  <si>
    <t>48773514</t>
  </si>
  <si>
    <t>46276262</t>
  </si>
  <si>
    <t>70435618</t>
  </si>
  <si>
    <t>48489336</t>
  </si>
  <si>
    <t>73633607</t>
  </si>
  <si>
    <t>47997885</t>
  </si>
  <si>
    <t>44740778</t>
  </si>
  <si>
    <t>44117434</t>
  </si>
  <si>
    <t>70599858</t>
  </si>
  <si>
    <t>28647912</t>
  </si>
  <si>
    <t>64123031</t>
  </si>
  <si>
    <t>26870011</t>
  </si>
  <si>
    <t>71294449</t>
  </si>
  <si>
    <t>27030075</t>
  </si>
  <si>
    <t>26708451</t>
  </si>
  <si>
    <t>63029391</t>
  </si>
  <si>
    <t>70640548</t>
  </si>
  <si>
    <t>26928060</t>
  </si>
  <si>
    <t>70632596</t>
  </si>
  <si>
    <t>29314747</t>
  </si>
  <si>
    <t>70885605</t>
  </si>
  <si>
    <t>65792068</t>
  </si>
  <si>
    <t>70819173</t>
  </si>
  <si>
    <t>62180444</t>
  </si>
  <si>
    <t>71225773</t>
  </si>
  <si>
    <t>71193430</t>
  </si>
  <si>
    <t>75079771</t>
  </si>
  <si>
    <t>70850917</t>
  </si>
  <si>
    <t>71230629</t>
  </si>
  <si>
    <t>49562827</t>
  </si>
  <si>
    <t>70965200</t>
  </si>
  <si>
    <t>60557621</t>
  </si>
  <si>
    <t>75094924</t>
  </si>
  <si>
    <t>75095009</t>
  </si>
  <si>
    <t>70640327</t>
  </si>
  <si>
    <t>47933763</t>
  </si>
  <si>
    <t>26986728</t>
  </si>
  <si>
    <t>27660915</t>
  </si>
  <si>
    <t>67028144</t>
  </si>
  <si>
    <t>26842149</t>
  </si>
  <si>
    <t>28269501</t>
  </si>
  <si>
    <t>Finanční podpora 2025 (v Kč)
(vyjma Individuálních projektů Zlínského kraje)</t>
  </si>
  <si>
    <t>azylové domy Celkem</t>
  </si>
  <si>
    <t>centra denních služeb Celkem</t>
  </si>
  <si>
    <t>centrum duševního zdraví Celkem</t>
  </si>
  <si>
    <t>denní stacionáře Celkem</t>
  </si>
  <si>
    <t>domovy pro osoby se zdravotním postižením Celkem</t>
  </si>
  <si>
    <t>domovy pro seniory Celkem</t>
  </si>
  <si>
    <t>domovy se zvláštním režimem Celkem</t>
  </si>
  <si>
    <t>domy na půl cesty Celkem</t>
  </si>
  <si>
    <t>chráněné bydlení Celkem</t>
  </si>
  <si>
    <t>intervenční centra Celkem</t>
  </si>
  <si>
    <t>kontaktní centra Celkem</t>
  </si>
  <si>
    <t>krizová pomoc Celkem</t>
  </si>
  <si>
    <t>nízkoprahová denní centra Celkem</t>
  </si>
  <si>
    <t>nízkoprahová zařízení pro děti a mládež Celkem</t>
  </si>
  <si>
    <t>noclehárny Celkem</t>
  </si>
  <si>
    <t>odborné sociální poradenství Celkem</t>
  </si>
  <si>
    <t>Odlehčovací služba Celkem</t>
  </si>
  <si>
    <t>odlehčovací služby Celkem</t>
  </si>
  <si>
    <t>osobní asistence Celkem</t>
  </si>
  <si>
    <t>pečovatelská služba Celkem</t>
  </si>
  <si>
    <t>podpora samostatného bydlení Celkem</t>
  </si>
  <si>
    <t>raná péče Celkem</t>
  </si>
  <si>
    <t>služby následné péče Celkem</t>
  </si>
  <si>
    <t>sociálně aktivizační služby pro rodiny s dětmi Celkem</t>
  </si>
  <si>
    <t>sociálně aktivizační služby pro seniory a osoby se zdravotním postižením Celkem</t>
  </si>
  <si>
    <t>sociálně terapeutické dílny Celkem</t>
  </si>
  <si>
    <t>sociální rehabilitace Celkem</t>
  </si>
  <si>
    <t>sociální služby poskytované ve zdravotnických zařízeních lůžkové péče Celkem</t>
  </si>
  <si>
    <t>telefonická krizová pomoc Celkem</t>
  </si>
  <si>
    <t>terénní programy Celkem</t>
  </si>
  <si>
    <t>tlumočnické služby Celkem</t>
  </si>
  <si>
    <t>týdenní stacionáře Celkem</t>
  </si>
  <si>
    <t>FINANČNÍ PODPORA PŘIZNANÁ POSKYTOVATELŮM SOCIÁLNÍCH SLUŽEB Z ROZPOČTU ZLÍNSKÉHO KRAJE V ROCE 2024 (vyjma Individuálních projektů Zlínského kraje)</t>
  </si>
  <si>
    <t>Forma poskytování, 
popř. převažující 
forma poskytování 
(dle AP 2024)</t>
  </si>
  <si>
    <t>Cílová skupina, 
popř. převažující 
cílová skupina 
(dle AP 2024)</t>
  </si>
  <si>
    <t>-</t>
  </si>
  <si>
    <t>4200668*</t>
  </si>
  <si>
    <t>Kontaktní centra</t>
  </si>
  <si>
    <t>Terénní programy</t>
  </si>
  <si>
    <t>3913967*</t>
  </si>
  <si>
    <t>Nízkoprahová denní centra</t>
  </si>
  <si>
    <t>Azylové domy</t>
  </si>
  <si>
    <t>Raná péče</t>
  </si>
  <si>
    <t>Sociálně aktivizační služby pro seniory a osoby se zdravotním postižením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</si>
  <si>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</si>
  <si>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Odborné sociální poradenství</t>
  </si>
  <si>
    <t>Domovy se zvláštním režimem</t>
  </si>
  <si>
    <t>Domovy pro seniory</t>
  </si>
  <si>
    <t>Horizont Zlín</t>
  </si>
  <si>
    <t>Centra denních služeb</t>
  </si>
  <si>
    <t>Chráněné bydlení</t>
  </si>
  <si>
    <t>1987287*</t>
  </si>
  <si>
    <t>Kroměříž, Holešov</t>
  </si>
  <si>
    <t>6661832*</t>
  </si>
  <si>
    <t>Denní stacionáře</t>
  </si>
  <si>
    <t>Domácí péče</t>
  </si>
  <si>
    <t>1140411*</t>
  </si>
  <si>
    <t>Domov JABLOŇOVÁ</t>
  </si>
  <si>
    <t>Nízkoprahová zařízení pro děti a mládež</t>
  </si>
  <si>
    <t>RUBIKON</t>
  </si>
  <si>
    <t>Denní stacionář ZAHRADA</t>
  </si>
  <si>
    <t>POHODA odlehčovací služba</t>
  </si>
  <si>
    <t>6473479*</t>
  </si>
  <si>
    <t>Domov se zvláštním režimem</t>
  </si>
  <si>
    <t>7670741*</t>
  </si>
  <si>
    <t>Domov Jitka o.p.s.</t>
  </si>
  <si>
    <t>Týdenní stacionáře</t>
  </si>
  <si>
    <t>8660859***</t>
  </si>
  <si>
    <t>Noclehárny</t>
  </si>
  <si>
    <t>8335759*</t>
  </si>
  <si>
    <t>Otrokovice, Uherské Hradiště, Zlín</t>
  </si>
  <si>
    <t>3052202*</t>
  </si>
  <si>
    <t>1491324*</t>
  </si>
  <si>
    <t>Charitní dům pokojného stáří</t>
  </si>
  <si>
    <t>Nový domov Otrokovice</t>
  </si>
  <si>
    <t>2044921*</t>
  </si>
  <si>
    <t>Sociální rehabilitace CDZ</t>
  </si>
  <si>
    <t>9232848*</t>
  </si>
  <si>
    <t>1933912*</t>
  </si>
  <si>
    <t>5607581*</t>
  </si>
  <si>
    <t>9517523*</t>
  </si>
  <si>
    <t>4453882*</t>
  </si>
  <si>
    <t>4730024*</t>
  </si>
  <si>
    <t>Telefonická krizová pomoc</t>
  </si>
  <si>
    <t>Služby následné péče</t>
  </si>
  <si>
    <t>NADĚJE</t>
  </si>
  <si>
    <t>Domovy pro osoby se zdravotním postižením</t>
  </si>
  <si>
    <t>Středisko Naděje Otrokovice</t>
  </si>
  <si>
    <t>Středisko Naděje Zlín - Kvítková</t>
  </si>
  <si>
    <t>3646542*</t>
  </si>
  <si>
    <t>Středisko Naděje Rožnov pod Radhoštěm</t>
  </si>
  <si>
    <t>8083401*</t>
  </si>
  <si>
    <t>Obec Spytihněv</t>
  </si>
  <si>
    <t>00284491</t>
  </si>
  <si>
    <t>Pečovatelská služba Spytihněv</t>
  </si>
  <si>
    <t>1250428*</t>
  </si>
  <si>
    <t>9313981*</t>
  </si>
  <si>
    <t>Středisko osobní hygieny v DPS 1 Středisko osobní hygieny v DPS 2</t>
  </si>
  <si>
    <t>9913187*</t>
  </si>
  <si>
    <t>4947608*</t>
  </si>
  <si>
    <t>Holešov, Kroměříž, Luhačovice, Otrokovice, Vizovice, Zlín</t>
  </si>
  <si>
    <t>Intervenční centra</t>
  </si>
  <si>
    <t>9405491*</t>
  </si>
  <si>
    <t>2119454*</t>
  </si>
  <si>
    <t>3511015****</t>
  </si>
  <si>
    <t>2089483*</t>
  </si>
  <si>
    <t>7130643*</t>
  </si>
  <si>
    <t>Domov pro seniory Luhačovice, příspěvková organizace</t>
  </si>
  <si>
    <t>DZR Velehrad - Buchlovská</t>
  </si>
  <si>
    <t>8646020*</t>
  </si>
  <si>
    <t>Centrum bydlení Rožnovsko, Chráněné bydlení Vsetín</t>
  </si>
  <si>
    <t>Centrum bydlení Rožnovsko, Chráněné bydlení Zubří</t>
  </si>
  <si>
    <t>Kroměříž, Uherské Hradiště, Zlín</t>
  </si>
  <si>
    <t>Domy na půl cesty</t>
  </si>
  <si>
    <t xml:space="preserve">Pečovatelská služba </t>
  </si>
  <si>
    <t>1163377*</t>
  </si>
  <si>
    <t>Finanční podpora v roce 2024 (v Kč)
(vyjma Individuálních projektů Zlínského kraje)</t>
  </si>
  <si>
    <t>Azylové domy Celkem</t>
  </si>
  <si>
    <t>Centra denních služeb Celkem</t>
  </si>
  <si>
    <t>Denní stacionáře Celkem</t>
  </si>
  <si>
    <t>Domovy pro osoby se zdravotním postižením Celkem</t>
  </si>
  <si>
    <t>Domovy pro seniory Celkem</t>
  </si>
  <si>
    <t>Domovy se zvláštním režimem Celkem</t>
  </si>
  <si>
    <t>Domy na půl cesty Celkem</t>
  </si>
  <si>
    <t>Chráněné bydlení Celkem</t>
  </si>
  <si>
    <t>Intervenční centra Celkem</t>
  </si>
  <si>
    <t>Kontaktní centra Celkem</t>
  </si>
  <si>
    <t>Krizová pomoc Celkem</t>
  </si>
  <si>
    <t>Nízkoprahová denní centra Celkem</t>
  </si>
  <si>
    <t>Nízkoprahová zařízení pro děti a mládež Celkem</t>
  </si>
  <si>
    <t>Noclehárny Celkem</t>
  </si>
  <si>
    <t>Odborné sociální poradenství Celkem</t>
  </si>
  <si>
    <t>Odlehčovací služby Celkem</t>
  </si>
  <si>
    <t>Osobní asistence Celkem</t>
  </si>
  <si>
    <t>Pečovatelská služba Celkem</t>
  </si>
  <si>
    <t>Podpora samostatného bydlení Celkem</t>
  </si>
  <si>
    <t>Raná péče Celkem</t>
  </si>
  <si>
    <t>Služby následné péče Celkem</t>
  </si>
  <si>
    <t>Sociálně aktivizační služby pro rodiny s dětmi Celkem</t>
  </si>
  <si>
    <t>Sociálně aktivizační služby pro seniory a osoby se zdravotním postižením Celkem</t>
  </si>
  <si>
    <t>Sociálně terapeutické dílny Celkem</t>
  </si>
  <si>
    <t>Sociální rehabilitace Celkem</t>
  </si>
  <si>
    <t>Sociální služby poskytované ve zdravotnických zařízeních lůžkové péče Celkem</t>
  </si>
  <si>
    <t>Telefonická krizová pomoc Celkem</t>
  </si>
  <si>
    <t>Terénní programy Celkem</t>
  </si>
  <si>
    <t>Tlumočnické služby Celkem</t>
  </si>
  <si>
    <t>Týdenní stacionáře Celkem</t>
  </si>
  <si>
    <t>FINANČNÍ PODPORA PŘIZNANÁ POSKYTOVATELŮM SOCIÁLNÍCH SLUŽEB Z ROZPOČTU ZLÍNSKÉHO KRAJE V ROCE 2023 (vyjma Individuálních projektů Zlínského kraje)</t>
  </si>
  <si>
    <t>Forma poskytování, 
popř. převažující 
forma poskytování 
(dle AP 2023)</t>
  </si>
  <si>
    <t>Cílová skupina, 
popř. převažující 
cílová skupina 
(dle AP 2023)</t>
  </si>
  <si>
    <t>"HVĚZDA z.ú."</t>
  </si>
  <si>
    <t>Domov seniorů</t>
  </si>
  <si>
    <t>Dům služeb seniorům</t>
  </si>
  <si>
    <t>4200668 *</t>
  </si>
  <si>
    <t>Centrum Auxilium - sociálně-aktivizační služby pro děti, osoby se ZP;
Centrum Auxilium, detašované pracoviště, Základní škola Rožnov pod Radhoštěm;
Centrum Auxilium, detašované pracoviště, ZŠ a MŠ Valašské Meziříčí</t>
  </si>
  <si>
    <t>7488093 *</t>
  </si>
  <si>
    <t>Sociální rehabilitace Centrum ÁČKO</t>
  </si>
  <si>
    <t>1987287 *</t>
  </si>
  <si>
    <t>6661832 *</t>
  </si>
  <si>
    <t>3999956 *</t>
  </si>
  <si>
    <t>Terénní, Ambulantní</t>
  </si>
  <si>
    <t>1140411 *</t>
  </si>
  <si>
    <t>6473479 *</t>
  </si>
  <si>
    <t>Chráněné bydlení JOHANNES</t>
  </si>
  <si>
    <t>4873338 *</t>
  </si>
  <si>
    <t>7670741 *</t>
  </si>
  <si>
    <r>
      <rPr>
        <strike/>
        <sz val="10"/>
        <rFont val="Arial"/>
        <family val="2"/>
        <charset val="238"/>
      </rPr>
      <t xml:space="preserve">Dotek z.ú. </t>
    </r>
    <r>
      <rPr>
        <sz val="10"/>
        <rFont val="Arial"/>
        <family val="2"/>
        <charset val="238"/>
      </rPr>
      <t xml:space="preserve">
AHC Odlehčovací centrum Vizovice z.ú.</t>
    </r>
  </si>
  <si>
    <r>
      <rPr>
        <strike/>
        <sz val="10"/>
        <rFont val="Arial"/>
        <family val="2"/>
        <charset val="238"/>
      </rPr>
      <t>Dotek z.ú.</t>
    </r>
    <r>
      <rPr>
        <sz val="10"/>
        <rFont val="Arial"/>
        <family val="2"/>
        <charset val="238"/>
      </rPr>
      <t xml:space="preserve">
AHC Odlehčovací centrum Vizovice z.ú.</t>
    </r>
  </si>
  <si>
    <t>Denní centrum Rožnov;
Denní centrum Elim</t>
  </si>
  <si>
    <t>Noclehárna Rožnov; 
Noclehárna Elim</t>
  </si>
  <si>
    <t>8335759 *</t>
  </si>
  <si>
    <t>Otrokovice
Uherské Hradiště
Zlín</t>
  </si>
  <si>
    <t>3052202 *</t>
  </si>
  <si>
    <t>1491324 *</t>
  </si>
  <si>
    <t>Osoby se zdravotním postižením, Senioři</t>
  </si>
  <si>
    <t>2006998 *</t>
  </si>
  <si>
    <t>Domov pro seniory - Dům pokojného stáří;
Víceúčelový charitní dům</t>
  </si>
  <si>
    <t>2044921 *</t>
  </si>
  <si>
    <t>ODLEHČOVACÍ SLUŽBA STRÁNÍ</t>
  </si>
  <si>
    <t>3918445 *</t>
  </si>
  <si>
    <t>9232848 *</t>
  </si>
  <si>
    <t>Domácí odlehčovací služba Uherský Brod</t>
  </si>
  <si>
    <t>SASanky;
Sociálně aktivizační služby pro rodiny s dětmi SASANKY</t>
  </si>
  <si>
    <t>1933912 *</t>
  </si>
  <si>
    <t>9517523 *</t>
  </si>
  <si>
    <t>4730024 *</t>
  </si>
  <si>
    <t>Letokruhy, o. p. s. - pečovatelská služba</t>
  </si>
  <si>
    <t xml:space="preserve"> 00570931</t>
  </si>
  <si>
    <t>3646542 *</t>
  </si>
  <si>
    <t>1250428 *</t>
  </si>
  <si>
    <t>9313981 *</t>
  </si>
  <si>
    <t>Pečovatelská služba Kroměříž z.ú.</t>
  </si>
  <si>
    <t>Středisko osobní hygieny v DSP 1; 
Středisko osobní hygieny v DSP 2</t>
  </si>
  <si>
    <t>9913187 *</t>
  </si>
  <si>
    <t>Středisko osobní hygieny v DPS 1  
Středisko osobní hygieny v DPS 2</t>
  </si>
  <si>
    <t>4947608 *</t>
  </si>
  <si>
    <t>9405491 *</t>
  </si>
  <si>
    <t>2119454 *</t>
  </si>
  <si>
    <t>Služby občanům Chropyně, příspěvková organizace</t>
  </si>
  <si>
    <t>08786691</t>
  </si>
  <si>
    <t>Pečovatelská služba města Chropyně</t>
  </si>
  <si>
    <t>Chráněné bydlení Morkovice</t>
  </si>
  <si>
    <t>7130643 *</t>
  </si>
  <si>
    <t>Hrádek, domov pro osoby se zdravotním postižením Fryšták</t>
  </si>
  <si>
    <t>Domov pro osoby se zdravotním postižením Medlovice</t>
  </si>
  <si>
    <t>8646020 *</t>
  </si>
  <si>
    <t>Centrum bydlení pro osoby se zdravotním postižením, Chráněné bydlení Rožnov pod Radhoštěm</t>
  </si>
  <si>
    <t>Centrum bydlení pro osoby se zdravotním postižením, Chráněné bydlení Vsetín</t>
  </si>
  <si>
    <t>Centrum bydlení pro osoby se zdravotním postižením, Chráněné bydlení Zubří</t>
  </si>
  <si>
    <t>Centrum bydlení pro osoby se zdravotním postižením, Domov pro osoby se zdravotním postižením Zašová</t>
  </si>
  <si>
    <t>Centrum bydlení pro osoby se zdravotním postižením, Chráněné bydlení Zátiší</t>
  </si>
  <si>
    <t>Centrum bydlení pro osoby se zdravotním postižením, Domov pro osoby se zdravotním postižením Valašské Meziříčí</t>
  </si>
  <si>
    <t>Služby následné péče - Pobytová</t>
  </si>
  <si>
    <t>4755953 *</t>
  </si>
  <si>
    <t>5397990 *</t>
  </si>
  <si>
    <t>Zlínský kraj - Bystřice p./H., Holešov, Kroměříž, Luhačovice, Otrokovice, Rožov p.R., Uherské Hradiště, Uherský Brod, Valašské Klobouky, Valašské Meziříčí, Vizovice, Vsetín, Zlín</t>
  </si>
  <si>
    <t>Občanská poradna Vsetín;
Kontaktní pracoviště Občanské poradny Vsetín</t>
  </si>
  <si>
    <t>Finanční podpora v roce 2023 (v Kč)
(vyjma Individuálních projektů Zlínského kraje)</t>
  </si>
  <si>
    <t>Služby následné péče - Pobytová Celkem</t>
  </si>
  <si>
    <t>FINANČNÍ PODPORA PŘIZNANÁ POSKYTOVATELŮM SOCIÁLNÍCH SLUŽEB Z ROZPOČTU ZLÍNSKÉHO KRAJE V ROCE 2022 (vyjma Individuálních projektů Zlínského kraje)</t>
  </si>
  <si>
    <t>Program 
Priority</t>
  </si>
  <si>
    <t>Program 
Pro sociální služby A</t>
  </si>
  <si>
    <t>Program 
Pro sociální služby B</t>
  </si>
  <si>
    <t>Sociální poradenství</t>
  </si>
  <si>
    <t>Centrum poradenství pro rodinné a partnerské vztahy, příspěvková organizace</t>
  </si>
  <si>
    <t>Sociální rehabilitace Zlín; Sociální rehabilitace Burešov; Sociální rehabilitace Uherské Hradiště</t>
  </si>
  <si>
    <t>Uherské Hradiště, Zlín</t>
  </si>
  <si>
    <t>Dětské centrum Zlín, příspěvková organizace</t>
  </si>
  <si>
    <t>Dotek z.ú.</t>
  </si>
  <si>
    <t>Poradna sv. Rity - odborné sociální poradenství</t>
  </si>
  <si>
    <t>8435916 *</t>
  </si>
  <si>
    <t>5356548 *</t>
  </si>
  <si>
    <t>Senioři, Osoby se zdravotním postižením, Rodiny s dětmi</t>
  </si>
  <si>
    <t>Dům s pečovatelskou službou Pod Kalvárií 90, Napajedla;
Dům s pečovatelskou službou Sadová 1554, Napajedla</t>
  </si>
  <si>
    <t>Radost, týdenní stacionář Zlín</t>
  </si>
  <si>
    <t>Finanční podpora v roce 2022 (v Kč)
(vyjma Individuálních projektů Zlínského kraje)</t>
  </si>
  <si>
    <t>Forma poskytování, 
popř. převažující 
forma poskytování 
(dle AP 2022)</t>
  </si>
  <si>
    <t>Cílová skupina, 
popř. převažující 
cílová skupina 
(dle AP 2022)</t>
  </si>
  <si>
    <t>FINANČNÍ PODPORA PŘIZNANÁ POSKYTOVATELŮM SOCIÁLNÍCH SLUŽEB Z ROZPOČTU ZLÍNSKÉHO KRAJE V ROCE 2021 (vyjma Individuálních projektů Zlínského kraje)</t>
  </si>
  <si>
    <t>Forma poskytování, 
popř. převažující 
forma poskytování 
(dle AP 2021)</t>
  </si>
  <si>
    <t>Cílová skupina, 
popř. převažující 
cílová skupina 
(dle AP 2021)</t>
  </si>
  <si>
    <t>Program 
Pro sociální služby</t>
  </si>
  <si>
    <t>Program 
Odlehčovací služby</t>
  </si>
  <si>
    <t>Denní stacionář pro klienty s mentálním potižením a duševním onemocněním</t>
  </si>
  <si>
    <t>Kontaktní centrum Klíč</t>
  </si>
  <si>
    <t>Terénní programy Agarta</t>
  </si>
  <si>
    <t>Nízkoprahové denní centrum 2015</t>
  </si>
  <si>
    <t>raná péče pro rodiny dětí s tělesným, mentálním a kombinovaným postižením a nerovnoměrným vývojem</t>
  </si>
  <si>
    <t>odlehčovací služby v rodinách dětí/osob se ZP</t>
  </si>
  <si>
    <t>osobní asistence u dětí/osob se ZP</t>
  </si>
  <si>
    <t>sociálně aktivizační služby pro děti/osoby se ZP</t>
  </si>
  <si>
    <t>Bystřice pod Hostýnem, Valašské Klobouky, Vizovice, Vsetín, Zlín</t>
  </si>
  <si>
    <t>Pobytová odlehčovací služba Centrum ÁČKO</t>
  </si>
  <si>
    <t>Odborné sociální poradenství Centrum ÁČKO</t>
  </si>
  <si>
    <t>Intervenční centrum</t>
  </si>
  <si>
    <t>Centrum poradenství pro rodinné a partnerské vztahy</t>
  </si>
  <si>
    <t>Centrum pro seniory Zahrada</t>
  </si>
  <si>
    <t>Tlumočnické služby - Centrum pro zdravotně postižené Zlínského kraje, o. p. s.</t>
  </si>
  <si>
    <t>Chráněné bydlení sv. Cyrila a Metoděje</t>
  </si>
  <si>
    <t>obec Břest, obec Hulín, obec Chropyně, obec Kyselovice, obec Pravčice, obec Skaštice, obec Záříčí, obec Žalkovice</t>
  </si>
  <si>
    <t>Diakonie ČCE středisko CESTA - poradna rané péče</t>
  </si>
  <si>
    <t>Diakonie ČCE - středisko CESTA podpora samostatného bydlení</t>
  </si>
  <si>
    <t>Diakonie ČCE středisko CESTA - denní stacionář</t>
  </si>
  <si>
    <t>Diakonie ČCE středisko CESTA - sociálně terapeutické dílny</t>
  </si>
  <si>
    <t>DOMÁCÍ PÉČE</t>
  </si>
  <si>
    <t>Domov HARMONIE</t>
  </si>
  <si>
    <t>ZAHRADA</t>
  </si>
  <si>
    <t>SO ORP Vsetín</t>
  </si>
  <si>
    <t>Domov VYHLÍDKA</t>
  </si>
  <si>
    <t>NABERSIL</t>
  </si>
  <si>
    <t>Sociální služby v hospicové paliativní péči - Hospic</t>
  </si>
  <si>
    <t>Péče o osoby s duševním onemocněním - v DSS</t>
  </si>
  <si>
    <t>SO ORP Valašské Meziříčí</t>
  </si>
  <si>
    <t>Poradna pro pečující</t>
  </si>
  <si>
    <t>Sociálně zdravotní lůžka - hospic CITADELA</t>
  </si>
  <si>
    <t>Nízkoprahové zařízení pro děti a mládež</t>
  </si>
  <si>
    <t>týdenní stacionář</t>
  </si>
  <si>
    <t>Domov na Dubíčku, příspěvková organizace</t>
  </si>
  <si>
    <t>Domov Na Dubíčku</t>
  </si>
  <si>
    <t>DZR Loučka</t>
  </si>
  <si>
    <t>DS Loučka</t>
  </si>
  <si>
    <t>Domov pro seniory Luhačovice,p.o.</t>
  </si>
  <si>
    <t>Domov pro seniory Lukov</t>
  </si>
  <si>
    <t>Dům sociálních služeb Návojná</t>
  </si>
  <si>
    <t>Denní centrum Elim, Denní centrum Rožnov</t>
  </si>
  <si>
    <t>Noclehárna Elim, Noclehárna Rožnov</t>
  </si>
  <si>
    <t>Osobní asistence - Handicap Zlín, z.s.</t>
  </si>
  <si>
    <t>Charitní dům pokojného stáří / zvláštní režim /.</t>
  </si>
  <si>
    <t>Charitní dům pokojného stáří / odlehčovací služba</t>
  </si>
  <si>
    <t>Poradna sv. Rity</t>
  </si>
  <si>
    <t>Víceúčelový charitní dům - Odlehčovací služba</t>
  </si>
  <si>
    <t>Dům pokojného stáří</t>
  </si>
  <si>
    <t>Samaritán - služby pro lidi bez domova (Terénní program Samaritán)</t>
  </si>
  <si>
    <t>Samaritán - služby pro lidi bez domova (Noclehárna Samaritán)</t>
  </si>
  <si>
    <t>Charitní domov Otrokovice-odlehčovací služba</t>
  </si>
  <si>
    <t>Samaritán - služby pro lidi bez domova (Azylový dům Samaritán)</t>
  </si>
  <si>
    <t>Charitní domov Otrokovice - domov pro seniory</t>
  </si>
  <si>
    <t>SO ORP Uherské Hradiště</t>
  </si>
  <si>
    <t>Azylový dům sv. Vincence</t>
  </si>
  <si>
    <t>Charitní domov Hluk -odlehčovací služba</t>
  </si>
  <si>
    <t>Odlehčovací služba Boršice</t>
  </si>
  <si>
    <t>SO ORP Uherský Brod</t>
  </si>
  <si>
    <t>Charitní pečovatelská služba Kelč</t>
  </si>
  <si>
    <t>SO ORP Rožnov pod Radhoštěm</t>
  </si>
  <si>
    <t>Charitní dům pokojného stáří Valašská Bystřice</t>
  </si>
  <si>
    <t>SASanky</t>
  </si>
  <si>
    <t>Nízkoprahové zařízení pro děti a mládež ZRNKO</t>
  </si>
  <si>
    <t>Charitní pečovatelská služba - Vsetín</t>
  </si>
  <si>
    <t>Iskérka-sociální rehabilitace</t>
  </si>
  <si>
    <t>Kamarád Rožnov o.p.s. sociálně terapeutické dílny</t>
  </si>
  <si>
    <t>Luisa, o.s.</t>
  </si>
  <si>
    <t>Terénní sociální práce org. složka Vsetín</t>
  </si>
  <si>
    <t>MOSTY</t>
  </si>
  <si>
    <t>Dům pokojného stáří Nedašov, domov pro osoby se zdravotním postižením</t>
  </si>
  <si>
    <t>Dům pokojného stáří Nedašov, domov se zvláštním režimem</t>
  </si>
  <si>
    <t>Dům pokojného stáří Nedašov, domov pro seniory</t>
  </si>
  <si>
    <t>Středisko Naděje Rožnov pod Radhoštěm, denní stacionář</t>
  </si>
  <si>
    <t>Dům pokojného stáří Zlín</t>
  </si>
  <si>
    <t>Středisko Naděje Vsetín - Rokytnice, sociálně terapeutická dílna</t>
  </si>
  <si>
    <t>Agentura domácí péče</t>
  </si>
  <si>
    <t>Azylové zařízení a nízkoprahové denní centrum pro osoby bez přístřeší - noclehárna</t>
  </si>
  <si>
    <t>Poradna pro ženy a dívky Rožnov</t>
  </si>
  <si>
    <t>Poradna pro ženy a dívky - aktivizace</t>
  </si>
  <si>
    <t>SO ORP Luhačovice, 
SO ORP Otrokovice, 
SO ORP Uherské Hradiště, 
SO ORP Uherský Brod</t>
  </si>
  <si>
    <t>SAS</t>
  </si>
  <si>
    <t>Tlumočnická služba</t>
  </si>
  <si>
    <t>nízkoprahové zařízení pro děti a mládež</t>
  </si>
  <si>
    <t>Klub dětí a mládeže</t>
  </si>
  <si>
    <t>Pečovatelská služba-Senior centrum UH, p.o.</t>
  </si>
  <si>
    <t>Pečovatelská služba-Sociální služby Města Bojkovice, p.o.</t>
  </si>
  <si>
    <t>Domov pro osoby se zdravotním postižením Barborka - odlehčovací služby</t>
  </si>
  <si>
    <t>Domov pro osoby se zdravotním postižením Barborka -podpora samostatného bydlení</t>
  </si>
  <si>
    <t>Domov pro osoby se zdravotním postižením Barborka . denní stacionář</t>
  </si>
  <si>
    <t>Domov pro seniory Pačlavice</t>
  </si>
  <si>
    <t>Chráněné bydlení Kunovice</t>
  </si>
  <si>
    <t>Chráněné bydlení Nedakonice</t>
  </si>
  <si>
    <t>Chráněné bydlení Uherský Brod</t>
  </si>
  <si>
    <t>Chráněné bydlení Staré Město</t>
  </si>
  <si>
    <t>Chráněné bydlení Jarošov</t>
  </si>
  <si>
    <t>Chráněné bydlení Slavičín</t>
  </si>
  <si>
    <t>Chráněné bydlení Staré Město - Tyršova</t>
  </si>
  <si>
    <t>Chráněné bydlení Uherské Hradiště</t>
  </si>
  <si>
    <t>Domov pro osoby se zdravotním postižením Velehrad-Buchlovská</t>
  </si>
  <si>
    <t>Chráněné bydlení Luhačovice</t>
  </si>
  <si>
    <t>Nízkoprahové zařízení pro děti a mládež Šrumec Uherský Brod</t>
  </si>
  <si>
    <t>Sociálně aktivizační služby pro rodiny s dětmi Uherský Brod</t>
  </si>
  <si>
    <t>Domov pro seniory Valašské Meziříčí, Domov pro seniory</t>
  </si>
  <si>
    <t>Domov pro osoby se zdravotním postižením Zašová</t>
  </si>
  <si>
    <t>Domov pro seniory Valašské Meziříčí, Domov se zvláštním režimem</t>
  </si>
  <si>
    <t>Domy na půl cesty "Pod křídly"</t>
  </si>
  <si>
    <t>STROP o.p.s.</t>
  </si>
  <si>
    <t>Občanská poradna STROP</t>
  </si>
  <si>
    <t>Středisko rané péče Educo Zlín z.s.</t>
  </si>
  <si>
    <t>Unie Kompas</t>
  </si>
  <si>
    <t>Šlikr - nízkoprahový klub pro mládež</t>
  </si>
  <si>
    <t>Občanská poradna Vsetín</t>
  </si>
  <si>
    <t>Poradenské centrum Zebra</t>
  </si>
  <si>
    <t>FINANČNÍ PODPORA PŘIZNANÁ POSKYTOVATELŮM SOCIÁLNÍCH SLUŽEB Z ROZPOČTU ZLÍNSKÉHO KRAJE V ROCE 2020 (vyjma Individuálních projektů Zlínského kraje)</t>
  </si>
  <si>
    <t>Forma poskytování, 
popř. převažující 
forma poskytování 
(dle AP 2020)</t>
  </si>
  <si>
    <t>Cílová skupina, 
popř. převažující 
cílová skupina 
(dle AP 2020)</t>
  </si>
  <si>
    <t>"Anděl", z.s.</t>
  </si>
  <si>
    <t>Denní stacionář - Anděl</t>
  </si>
  <si>
    <t>Denní stacionář s ment. postižením a duš. onemocněním</t>
  </si>
  <si>
    <t>Domovy se zvláštním režimem - pro osoby s Alzheimerovou chorobou a jinými typy demencí (26 - 60 lůžek)</t>
  </si>
  <si>
    <t>Terénní programy - pro osoby závislé na návykových látkách</t>
  </si>
  <si>
    <t>Terénní programy - pro osoby ohrožené sociálním vyloučením</t>
  </si>
  <si>
    <t>Azylové domy - pro muže a ženy bez přístřeší</t>
  </si>
  <si>
    <t>Sociálně aktivizační služby pro seniory a osoby se zdravotním postižením - ambulantní</t>
  </si>
  <si>
    <t xml:space="preserve">Centrum Auxilium - sociálně-aktivizační služby pro děti, osoby se ZP; 
Centrum Auxilium, detašované pracoviště, Základní škola Rožnov pod Radhoštěm; 
Centrum Auxilium, detašované pracoviště, ZŠ a MŠ Valašské Meziříčí </t>
  </si>
  <si>
    <t>Sociálně aktivizační služby pro rodiny s dětmi - terénní</t>
  </si>
  <si>
    <t>Azylové domy - pro rodiny s dětmi (1 - 25 lůžek)</t>
  </si>
  <si>
    <t xml:space="preserve">Azylový dům pro ženy a matky s dětmi o.p.s. </t>
  </si>
  <si>
    <t xml:space="preserve">Centrum poradenství pro rodinné a partnerské vztahy, příspěvková organizace </t>
  </si>
  <si>
    <t>Domovy se zvláštním režimem - pro osoby s Alzheimerovou chorobou a jinými typy demencí (1 - 25 lůžek)</t>
  </si>
  <si>
    <t>Domovy pro seniory (41 - 70 lůžek)</t>
  </si>
  <si>
    <t>Domovy pro seniory (101 - 140 lůžek)</t>
  </si>
  <si>
    <t>Centrum pro zdravotně postižené Zlínského kraje, pracoviště Kroměříž</t>
  </si>
  <si>
    <t>Centrum pro zdravotně postižené Zlínského kraje, pracoviště Vsetín</t>
  </si>
  <si>
    <t>Odborné sociální poradenství Zlín</t>
  </si>
  <si>
    <t>Luhačovice, Otrokovice, Valašské Klobouky, Vizovice, Zlín</t>
  </si>
  <si>
    <t>Sociálně aktivizační služby pro lidi s postižením sluchu - Centrum pro zdravotně postižené Zlínského kraje, o.p.s.</t>
  </si>
  <si>
    <t>Centrum pro zdravotně postižené Zlínského kraje, pracoviště Uherské Hradiště</t>
  </si>
  <si>
    <t>Pečovatelská služba (poskytována na území alespoň tří obcí)</t>
  </si>
  <si>
    <t xml:space="preserve">DECENT Hulín, příspěvková organizace </t>
  </si>
  <si>
    <t xml:space="preserve">Diakonie ČCE - středisko CESTA </t>
  </si>
  <si>
    <t xml:space="preserve">Domov Harmonie </t>
  </si>
  <si>
    <t>Odlehčovací služby - pobytové</t>
  </si>
  <si>
    <t>Domovy pro seniory (1 - 40 lůžek)</t>
  </si>
  <si>
    <t>Domovy pro osoby se zdravotním postižením (26 - 50 lůžek)</t>
  </si>
  <si>
    <t>Domovy se zvláštním režimem - pro osoby s Alzheimerovou chorobou a jinými typy demencí (81 a více lůžek)</t>
  </si>
  <si>
    <t>Domovy se zvláštním režimem - pro osoby s duševním onemocněním</t>
  </si>
  <si>
    <t>Domovy pro seniory (141 a více lůžek)</t>
  </si>
  <si>
    <t>Denní centrum Rožnov; 
Denní centrum Elim</t>
  </si>
  <si>
    <t xml:space="preserve">Nízkoprahový klub Coolna </t>
  </si>
  <si>
    <t>Sociální rehabilitace - pobytová</t>
  </si>
  <si>
    <t>Azylové domy - pro rodiny s dětmi (26 a více lůžek)</t>
  </si>
  <si>
    <t xml:space="preserve">Charitní dům pokojného stáří </t>
  </si>
  <si>
    <t xml:space="preserve">Víceúčelový charitní dům </t>
  </si>
  <si>
    <t xml:space="preserve">Domov pro seniory - Dům pokojného stáří; 
Víceúčelový charitní dům </t>
  </si>
  <si>
    <t>Sociální rehabilitace - terénní</t>
  </si>
  <si>
    <t xml:space="preserve">Samaritán - služby pro lidi bez domova </t>
  </si>
  <si>
    <t>Pečovatelská služba (poskytována na území méně než tří obcí)</t>
  </si>
  <si>
    <t>Odlehčovací služby - ambulantní</t>
  </si>
  <si>
    <t xml:space="preserve">Ambulantní odlehčovací služba Strání </t>
  </si>
  <si>
    <t>Sociální rehabilitace - ambulantní</t>
  </si>
  <si>
    <t>SASanky; 
Sociálně aktivizační služby pro rodiny s dětmi SASANKY</t>
  </si>
  <si>
    <t xml:space="preserve">Stacionář Magnolia </t>
  </si>
  <si>
    <t xml:space="preserve">NZDM Zrnko </t>
  </si>
  <si>
    <t>Centrum sociální rehabilitace Panny Marie Královny</t>
  </si>
  <si>
    <t>Město Chropyně</t>
  </si>
  <si>
    <t>00287245</t>
  </si>
  <si>
    <t>Služby následné péče - ambulantní</t>
  </si>
  <si>
    <t>Domovy pro osoby se zdravotním postižením (1 - 25 lůžek)</t>
  </si>
  <si>
    <t>Dům pokojného stáří Nedašov</t>
  </si>
  <si>
    <t xml:space="preserve">Azylové zařízení a nízkoprahové denní centrum pro osoby bez přístřeší - Noclehárna </t>
  </si>
  <si>
    <t xml:space="preserve">Azylové zařízení a nízkoprahové denní centrum pro osoby bez přístřeší - Azylový dům </t>
  </si>
  <si>
    <t>Luhačovice, Otrokovice, Uherské Hradiště, Uherský Brod</t>
  </si>
  <si>
    <t xml:space="preserve">Dům s pečovatelskou službou Pod Kalvárií 90, Napajedla; 
Dům s pečovatelskou službou Sadová 1554, Napajedla </t>
  </si>
  <si>
    <t xml:space="preserve">PETRKLÍČ, o.p.s. </t>
  </si>
  <si>
    <t xml:space="preserve">Podané ruce - osobní asistence </t>
  </si>
  <si>
    <t xml:space="preserve">Senior centrum UH, příspěvková organizace </t>
  </si>
  <si>
    <t xml:space="preserve">Domov pro seniory SENIOR Otrokovice </t>
  </si>
  <si>
    <t xml:space="preserve">Pečovatelská služba SENIOR Otrokovice </t>
  </si>
  <si>
    <t xml:space="preserve">Odlehčovací služby SENIOR Otrokovice </t>
  </si>
  <si>
    <t>Domovy pro osoby se zdravotním postižením (121 a více lůžek)</t>
  </si>
  <si>
    <t>Domovy pro seniory (71 - 100 lůžek)</t>
  </si>
  <si>
    <t>Chráněné bydlení - transformace</t>
  </si>
  <si>
    <t>Chráněné bydlení - Staré Město</t>
  </si>
  <si>
    <t>Domovy pro osoby se zdravotním postižením (81 - 120 lůžek)</t>
  </si>
  <si>
    <t>Chráněné bydlení - Rostislavova</t>
  </si>
  <si>
    <t>Domovy pro osoby se zdravotním postižením (51 - 80 lůžek)</t>
  </si>
  <si>
    <t xml:space="preserve">Centrum bydlení pro osoby se zdravotním postižením, Chráněné bydlení Rožnov pod Radhoštěm </t>
  </si>
  <si>
    <t xml:space="preserve">Centrum bydlení pro osoby se zdravotním postižením, Domov pro osoby se zdravotním postižením Zašová </t>
  </si>
  <si>
    <t>Domovy se zvláštním režimem - pro osoby závislé na návykových látkách</t>
  </si>
  <si>
    <t>Kroměříž, Uherské Hradiště, Valašské Meziříčí, Zlín</t>
  </si>
  <si>
    <t>Společnost pro ranou péči, pobočka Olomouc</t>
  </si>
  <si>
    <t>Centrum pro podporu a provázení rodin dětí se zrakovým postižením - pracoviště Zlín</t>
  </si>
  <si>
    <t>Bystřice pod Hostýnem, Holešov, Kroměříž, Otrokovice, Rožnov pod Radhoštěm, Valašské Klobouky, Valašské Meziříčí, Vsetín, Zlín</t>
  </si>
  <si>
    <t xml:space="preserve">Středisko rané péče EDUCO Zlín z.s. </t>
  </si>
  <si>
    <t xml:space="preserve">ŠLIKR - nízkoprahový klub pro mládež </t>
  </si>
  <si>
    <t>Terénní programy - pro děti</t>
  </si>
  <si>
    <t>Občanská poradna Vsetín; 
Kontaktní pracoviště Občanské poradny Vsetín</t>
  </si>
  <si>
    <t>Finanční podpora v roce 2021 (v Kč)
(vyjma Individuálních projektů Zlínského kraje)</t>
  </si>
  <si>
    <t>Finanční podpora v roce 2020 (v Kč)
(vyjma Individuálních projektů Zlínského kraje)</t>
  </si>
  <si>
    <t>Azylové domy - pro muže a ženy bez přístřeší Celkem</t>
  </si>
  <si>
    <t>Azylové domy - pro rodiny s dětmi (1 - 25 lůžek) Celkem</t>
  </si>
  <si>
    <t>Azylové domy - pro rodiny s dětmi (26 a více lůžek) Celkem</t>
  </si>
  <si>
    <t>Domovy pro osoby se zdravotním postižením (1 - 25 lůžek) Celkem</t>
  </si>
  <si>
    <t>Domovy pro osoby se zdravotním postižením (121 a více lůžek) Celkem</t>
  </si>
  <si>
    <t>Domovy pro osoby se zdravotním postižením (26 - 50 lůžek) Celkem</t>
  </si>
  <si>
    <t>Domovy pro osoby se zdravotním postižením (51 - 80 lůžek) Celkem</t>
  </si>
  <si>
    <t>Domovy pro osoby se zdravotním postižením (81 - 120 lůžek) Celkem</t>
  </si>
  <si>
    <t>Domovy pro seniory (1 - 40 lůžek) Celkem</t>
  </si>
  <si>
    <t>Domovy pro seniory (101 - 140 lůžek) Celkem</t>
  </si>
  <si>
    <t>Domovy pro seniory (141 a více lůžek) Celkem</t>
  </si>
  <si>
    <t>Domovy pro seniory (41 - 70 lůžek) Celkem</t>
  </si>
  <si>
    <t>Domovy pro seniory (71 - 100 lůžek) Celkem</t>
  </si>
  <si>
    <t>Domovy se zvláštním režimem - pro osoby s Alzheimerovou chorobou a jinými typy demencí (1 - 25 lůžek) Celkem</t>
  </si>
  <si>
    <t>Domovy se zvláštním režimem - pro osoby s Alzheimerovou chorobou a jinými typy demencí (26 - 60 lůžek) Celkem</t>
  </si>
  <si>
    <t>Domovy se zvláštním režimem - pro osoby s Alzheimerovou chorobou a jinými typy demencí (81 a více lůžek) Celkem</t>
  </si>
  <si>
    <t>Domovy se zvláštním režimem - pro osoby s duševním onemocněním Celkem</t>
  </si>
  <si>
    <t>Domovy se zvláštním režimem - pro osoby závislé na návykových látkách Celkem</t>
  </si>
  <si>
    <t>Chráněné bydlení - transformace Celkem</t>
  </si>
  <si>
    <t>Odlehčovací služby - ambulantní Celkem</t>
  </si>
  <si>
    <t>Odlehčovací služby - pobytové Celkem</t>
  </si>
  <si>
    <t>Odlehčovací služby - terénní Celkem</t>
  </si>
  <si>
    <t>Pečovatelská služba (poskytována na území alespoň tří obcí) Celkem</t>
  </si>
  <si>
    <t>Pečovatelská služba (poskytována na území méně než tří obcí) Celkem</t>
  </si>
  <si>
    <t>Služby následné péče - ambulantní Celkem</t>
  </si>
  <si>
    <t>Sociálně aktivizační služby pro rodiny s dětmi - terénní Celkem</t>
  </si>
  <si>
    <t>Sociálně aktivizační služby pro seniory a osoby se zdravotním postižením - ambulantní Celkem</t>
  </si>
  <si>
    <t>Sociální rehabilitace - ambulantní Celkem</t>
  </si>
  <si>
    <t>Sociální rehabilitace - pobytová Celkem</t>
  </si>
  <si>
    <t>Sociální rehabilitace - terénní Celkem</t>
  </si>
  <si>
    <t>Terénní programy - pro děti Celkem</t>
  </si>
  <si>
    <t>Terénní programy - pro osoby ohrožené sociálním vyloučením Celkem</t>
  </si>
  <si>
    <t>Terénní programy - pro osoby závislé na návykových látkách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</si>
</sst>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8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4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rgb="FF7030A0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  <font>
      <i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i/>
      <u/>
      <sz val="10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u/>
      <sz val="12"/>
      <color theme="1"/>
      <name val="Arial"/>
      <family val="2"/>
      <charset val="238"/>
    </font>
    <font>
      <sz val="9"/>
      <color indexed="81"/>
      <name val="Tahoma"/>
      <family val="2"/>
      <charset val="238"/>
    </font>
    <font>
      <b/>
      <sz val="9"/>
      <color indexed="81"/>
      <name val="Tahoma"/>
      <family val="2"/>
      <charset val="238"/>
    </font>
    <font>
      <b/>
      <sz val="10"/>
      <name val="Arial"/>
      <family val="2"/>
      <charset val="238"/>
    </font>
    <font>
      <strike/>
      <sz val="10"/>
      <name val="Arial"/>
      <family val="2"/>
      <charset val="238"/>
    </font>
    <font>
      <sz val="10"/>
      <color indexed="8"/>
      <name val="Arial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ont="0" applyFill="0" applyBorder="0" applyAlignment="0" applyProtection="0">
      <alignment vertical="top"/>
    </xf>
    <xf numFmtId="0" fontId="3" fillId="0" borderId="0" applyNumberFormat="0" applyFont="0" applyFill="0" applyBorder="0" applyAlignment="0" applyProtection="0">
      <alignment vertical="top"/>
    </xf>
  </cellStyleXfs>
  <cellXfs count="99">
    <xf numFmtId="0" fontId="0" fillId="0" borderId="0" xfId="0"/>
    <xf numFmtId="0" fontId="3" fillId="3" borderId="2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 wrapText="1"/>
    </xf>
    <xf numFmtId="49" fontId="3" fillId="3" borderId="2" xfId="0" applyNumberFormat="1" applyFont="1" applyFill="1" applyBorder="1" applyAlignment="1">
      <alignment horizontal="center" vertical="center" wrapText="1"/>
    </xf>
    <xf numFmtId="1" fontId="3" fillId="3" borderId="2" xfId="0" applyNumberFormat="1" applyFont="1" applyFill="1" applyBorder="1" applyAlignment="1">
      <alignment horizontal="center" vertical="center" wrapText="1"/>
    </xf>
    <xf numFmtId="0" fontId="3" fillId="3" borderId="2" xfId="3" applyFont="1" applyFill="1" applyBorder="1" applyAlignment="1" applyProtection="1">
      <alignment horizontal="left" vertical="center" wrapText="1"/>
    </xf>
    <xf numFmtId="0" fontId="4" fillId="0" borderId="0" xfId="0" applyFont="1"/>
    <xf numFmtId="0" fontId="6" fillId="0" borderId="0" xfId="0" applyFont="1"/>
    <xf numFmtId="0" fontId="2" fillId="0" borderId="0" xfId="0" applyFont="1"/>
    <xf numFmtId="0" fontId="7" fillId="2" borderId="2" xfId="0" applyFont="1" applyFill="1" applyBorder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0" xfId="0" applyFont="1" applyAlignment="1">
      <alignment horizontal="left" vertical="center" wrapText="1"/>
    </xf>
    <xf numFmtId="0" fontId="5" fillId="0" borderId="0" xfId="0" applyFont="1"/>
    <xf numFmtId="3" fontId="3" fillId="3" borderId="2" xfId="2" applyNumberFormat="1" applyFont="1" applyFill="1" applyBorder="1" applyAlignment="1">
      <alignment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7" fillId="2" borderId="4" xfId="0" applyFont="1" applyFill="1" applyBorder="1" applyAlignment="1">
      <alignment horizontal="center" vertical="center" wrapText="1"/>
    </xf>
    <xf numFmtId="4" fontId="7" fillId="2" borderId="2" xfId="0" applyNumberFormat="1" applyFont="1" applyFill="1" applyBorder="1" applyAlignment="1">
      <alignment horizontal="right" vertical="center" wrapText="1"/>
    </xf>
    <xf numFmtId="0" fontId="7" fillId="0" borderId="0" xfId="0" applyFont="1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0" fillId="3" borderId="0" xfId="0" applyFill="1"/>
    <xf numFmtId="3" fontId="9" fillId="0" borderId="0" xfId="0" applyNumberFormat="1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3" fontId="0" fillId="0" borderId="0" xfId="0" applyNumberFormat="1"/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7" fillId="5" borderId="1" xfId="0" applyFont="1" applyFill="1" applyBorder="1" applyAlignment="1">
      <alignment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 wrapText="1"/>
    </xf>
    <xf numFmtId="0" fontId="3" fillId="0" borderId="2" xfId="3" applyFont="1" applyFill="1" applyBorder="1" applyAlignment="1" applyProtection="1">
      <alignment horizontal="left" vertical="center" wrapText="1"/>
    </xf>
    <xf numFmtId="0" fontId="15" fillId="3" borderId="2" xfId="0" applyFont="1" applyFill="1" applyBorder="1" applyAlignment="1">
      <alignment horizontal="left" vertical="center" wrapText="1"/>
    </xf>
    <xf numFmtId="0" fontId="11" fillId="4" borderId="2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0" fontId="3" fillId="0" borderId="2" xfId="3" applyNumberFormat="1" applyFont="1" applyFill="1" applyBorder="1" applyAlignment="1" applyProtection="1">
      <alignment horizontal="left" vertical="center" wrapText="1"/>
    </xf>
    <xf numFmtId="4" fontId="9" fillId="0" borderId="2" xfId="0" applyNumberFormat="1" applyFont="1" applyBorder="1" applyAlignment="1">
      <alignment horizontal="right" vertical="center" wrapText="1"/>
    </xf>
    <xf numFmtId="164" fontId="9" fillId="0" borderId="2" xfId="1" applyNumberFormat="1" applyFont="1" applyFill="1" applyBorder="1" applyAlignment="1">
      <alignment horizontal="right" vertic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1" fontId="3" fillId="0" borderId="2" xfId="0" applyNumberFormat="1" applyFont="1" applyBorder="1" applyAlignment="1">
      <alignment horizontal="left" vertical="center" wrapText="1"/>
    </xf>
    <xf numFmtId="49" fontId="3" fillId="0" borderId="2" xfId="0" applyNumberFormat="1" applyFont="1" applyBorder="1" applyAlignment="1">
      <alignment vertical="center" wrapText="1"/>
    </xf>
    <xf numFmtId="49" fontId="3" fillId="0" borderId="2" xfId="3" applyNumberFormat="1" applyFont="1" applyFill="1" applyBorder="1" applyAlignment="1">
      <alignment horizontal="left" vertical="center" wrapText="1"/>
    </xf>
    <xf numFmtId="0" fontId="3" fillId="0" borderId="2" xfId="3" applyFont="1" applyFill="1" applyBorder="1" applyAlignment="1">
      <alignment horizontal="left" vertical="center" wrapText="1"/>
    </xf>
    <xf numFmtId="0" fontId="3" fillId="0" borderId="2" xfId="4" applyFont="1" applyFill="1" applyBorder="1" applyAlignment="1">
      <alignment vertical="center" wrapText="1"/>
    </xf>
    <xf numFmtId="0" fontId="3" fillId="0" borderId="2" xfId="0" applyFont="1" applyBorder="1" applyAlignment="1">
      <alignment vertical="center"/>
    </xf>
    <xf numFmtId="0" fontId="3" fillId="0" borderId="2" xfId="3" applyNumberFormat="1" applyFont="1" applyFill="1" applyBorder="1" applyAlignment="1" applyProtection="1">
      <alignment vertical="center" wrapText="1"/>
    </xf>
    <xf numFmtId="0" fontId="3" fillId="0" borderId="6" xfId="0" applyFont="1" applyBorder="1" applyAlignment="1">
      <alignment horizontal="left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0" fontId="3" fillId="0" borderId="6" xfId="3" applyNumberFormat="1" applyFont="1" applyFill="1" applyBorder="1" applyAlignment="1" applyProtection="1">
      <alignment horizontal="left" vertical="center" wrapText="1"/>
    </xf>
    <xf numFmtId="0" fontId="11" fillId="6" borderId="3" xfId="0" applyFont="1" applyFill="1" applyBorder="1"/>
    <xf numFmtId="0" fontId="7" fillId="6" borderId="4" xfId="0" applyFont="1" applyFill="1" applyBorder="1" applyAlignment="1">
      <alignment vertical="center"/>
    </xf>
    <xf numFmtId="0" fontId="7" fillId="6" borderId="4" xfId="0" applyFont="1" applyFill="1" applyBorder="1" applyAlignment="1">
      <alignment horizontal="center" vertical="center"/>
    </xf>
    <xf numFmtId="3" fontId="11" fillId="6" borderId="2" xfId="0" applyNumberFormat="1" applyFont="1" applyFill="1" applyBorder="1"/>
    <xf numFmtId="3" fontId="11" fillId="6" borderId="2" xfId="0" applyNumberFormat="1" applyFont="1" applyFill="1" applyBorder="1" applyAlignment="1">
      <alignment horizontal="right"/>
    </xf>
    <xf numFmtId="0" fontId="11" fillId="0" borderId="0" xfId="0" applyFont="1"/>
    <xf numFmtId="0" fontId="15" fillId="0" borderId="2" xfId="0" applyFont="1" applyBorder="1" applyAlignment="1">
      <alignment horizontal="left" vertical="center" wrapText="1"/>
    </xf>
    <xf numFmtId="164" fontId="9" fillId="0" borderId="2" xfId="1" applyNumberFormat="1" applyFont="1" applyBorder="1" applyAlignment="1">
      <alignment horizontal="right" vertical="center"/>
    </xf>
    <xf numFmtId="0" fontId="9" fillId="0" borderId="2" xfId="0" applyFont="1" applyBorder="1" applyAlignment="1">
      <alignment horizontal="left" vertical="center" wrapText="1"/>
    </xf>
    <xf numFmtId="0" fontId="3" fillId="0" borderId="2" xfId="4" applyFont="1" applyFill="1" applyBorder="1" applyAlignment="1">
      <alignment horizontal="left" vertical="center" wrapText="1"/>
    </xf>
    <xf numFmtId="0" fontId="15" fillId="0" borderId="2" xfId="4" applyFont="1" applyFill="1" applyBorder="1" applyAlignment="1">
      <alignment vertical="center" wrapText="1"/>
    </xf>
    <xf numFmtId="0" fontId="15" fillId="0" borderId="2" xfId="4" applyFont="1" applyFill="1" applyBorder="1" applyAlignment="1">
      <alignment horizontal="left" vertical="center" wrapText="1"/>
    </xf>
    <xf numFmtId="1" fontId="3" fillId="0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wrapText="1"/>
    </xf>
    <xf numFmtId="0" fontId="7" fillId="5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1" fontId="9" fillId="0" borderId="2" xfId="0" applyNumberFormat="1" applyFont="1" applyBorder="1" applyAlignment="1">
      <alignment horizontal="center" vertical="center" wrapText="1"/>
    </xf>
    <xf numFmtId="0" fontId="9" fillId="0" borderId="2" xfId="3" applyNumberFormat="1" applyFont="1" applyFill="1" applyBorder="1" applyAlignment="1" applyProtection="1">
      <alignment horizontal="left" vertical="center" wrapText="1"/>
    </xf>
    <xf numFmtId="4" fontId="9" fillId="0" borderId="2" xfId="1" applyNumberFormat="1" applyFont="1" applyFill="1" applyBorder="1" applyAlignment="1">
      <alignment horizontal="right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4" fontId="9" fillId="0" borderId="5" xfId="1" applyNumberFormat="1" applyFont="1" applyFill="1" applyBorder="1" applyAlignment="1">
      <alignment horizontal="right" vertical="center" wrapText="1"/>
    </xf>
    <xf numFmtId="0" fontId="9" fillId="7" borderId="2" xfId="0" applyFont="1" applyFill="1" applyBorder="1" applyAlignment="1">
      <alignment horizontal="center" vertical="center" wrapText="1"/>
    </xf>
    <xf numFmtId="49" fontId="9" fillId="0" borderId="2" xfId="3" applyNumberFormat="1" applyFont="1" applyFill="1" applyBorder="1" applyAlignment="1">
      <alignment horizontal="left" vertical="center" wrapText="1"/>
    </xf>
    <xf numFmtId="0" fontId="9" fillId="0" borderId="2" xfId="3" applyFont="1" applyFill="1" applyBorder="1" applyAlignment="1">
      <alignment horizontal="left" vertical="center" wrapText="1"/>
    </xf>
    <xf numFmtId="0" fontId="9" fillId="0" borderId="2" xfId="3" applyNumberFormat="1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/>
    </xf>
    <xf numFmtId="0" fontId="9" fillId="4" borderId="4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17" fillId="4" borderId="4" xfId="0" applyFont="1" applyFill="1" applyBorder="1" applyAlignment="1">
      <alignment horizontal="left" vertical="center" wrapText="1"/>
    </xf>
    <xf numFmtId="4" fontId="7" fillId="4" borderId="2" xfId="0" applyNumberFormat="1" applyFont="1" applyFill="1" applyBorder="1" applyAlignment="1">
      <alignment horizontal="righ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</cellXfs>
  <cellStyles count="5">
    <cellStyle name="Čárka" xfId="1" builtinId="3"/>
    <cellStyle name="Normální" xfId="0" builtinId="0"/>
    <cellStyle name="Normální 2 2" xfId="4" xr:uid="{DFE15D9C-8677-4605-84FC-2797E3D290F4}"/>
    <cellStyle name="Normální 4" xfId="3" xr:uid="{A6D53999-A254-4A72-A026-C980AF9613AF}"/>
    <cellStyle name="Procenta" xfId="2" builtinId="5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microsoft.com/office/2017/10/relationships/person" Target="persons/perso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&#225;n&#237;_Anal&#253;zy\Modelace_S&#237;&#357;_Financov&#225;n&#237;_AP%202018%20zm&#283;na%20&#269;erven%202017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r-zlinsky.cz\NS\Odd_planovani_rozvoje_SSL\Financovani_Analyzy\Finan&#269;n&#237;_Anal&#253;zy_od%201.7.2018_Pavla%20N&#283;me&#269;kov&#225;\Dokumenty\AP%202020\Modelace_S&#237;&#357;_Financov&#225;n&#237;_AP%202020_001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zlinsky-my.sharepoint.com/personal/martin_matoska_zlinskykraj_cz/Documents/Dokumenty/Statistika/Souhrnna_fin_podpora_2024.xlsx" TargetMode="External"/><Relationship Id="rId1" Type="http://schemas.openxmlformats.org/officeDocument/2006/relationships/externalLinkPath" Target="Souhrnna_fin_podpora_2024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krzlinsky-my.sharepoint.com/personal/martin_matoska_zlinskykraj_cz/Documents/Dokumenty/Statistika/Souhrnna_fin_podpora_2023.xlsx" TargetMode="External"/><Relationship Id="rId1" Type="http://schemas.openxmlformats.org/officeDocument/2006/relationships/externalLinkPath" Target="Souhrnna_fin_podpora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8_Síť_Financování_1,2%"/>
      <sheetName val="AP 2018_Síť_Financování_0%"/>
      <sheetName val="k_tab_Rozvoj 2018"/>
      <sheetName val="AP 2018_Síť_Financování_0,5%"/>
      <sheetName val="Financování 2011-2020 VarIII"/>
      <sheetName val="Financování 2011-2020 IVaktuali"/>
      <sheetName val="Skutečnost 2016"/>
      <sheetName val="Seznam"/>
      <sheetName val="Financování 2011-2020 VarIIIa"/>
      <sheetName val="Financování 2011-2020 VarI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2">
          <cell r="F2" t="str">
            <v>1.1.</v>
          </cell>
        </row>
        <row r="3">
          <cell r="F3" t="str">
            <v>1.2.</v>
          </cell>
        </row>
        <row r="4">
          <cell r="F4" t="str">
            <v>1.3.</v>
          </cell>
        </row>
        <row r="5">
          <cell r="F5" t="str">
            <v>1.4.</v>
          </cell>
        </row>
        <row r="6">
          <cell r="F6" t="str">
            <v>2.1.</v>
          </cell>
        </row>
        <row r="7">
          <cell r="F7" t="str">
            <v>2.2.</v>
          </cell>
        </row>
        <row r="8">
          <cell r="F8" t="str">
            <v>2.3.</v>
          </cell>
        </row>
        <row r="9">
          <cell r="F9" t="str">
            <v>2.4.</v>
          </cell>
        </row>
        <row r="10">
          <cell r="F10" t="str">
            <v>3.1.</v>
          </cell>
        </row>
        <row r="11">
          <cell r="F11" t="str">
            <v>3.2.</v>
          </cell>
        </row>
        <row r="12">
          <cell r="F12" t="str">
            <v>3.3.</v>
          </cell>
        </row>
        <row r="13">
          <cell r="F13" t="str">
            <v>4.1.</v>
          </cell>
        </row>
        <row r="14">
          <cell r="F14" t="str">
            <v>4.2.</v>
          </cell>
        </row>
        <row r="15">
          <cell r="F15" t="str">
            <v>4.3.</v>
          </cell>
        </row>
        <row r="16">
          <cell r="F16" t="str">
            <v>4.4.</v>
          </cell>
        </row>
        <row r="17">
          <cell r="F17" t="str">
            <v>4.5.</v>
          </cell>
        </row>
        <row r="18">
          <cell r="F18">
            <v>0</v>
          </cell>
        </row>
      </sheetData>
      <sheetData sheetId="8" refreshError="1"/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P 2019_Síť_Financování_2020"/>
      <sheetName val="Finance 2019_Ná_Zd_Ind_Pa_FINAL"/>
      <sheetName val="AP 2019_Síť_Financování_Ná 2019"/>
      <sheetName val="AP 2019_Síť_Financování_Ná 2018"/>
      <sheetName val="Seznam"/>
    </sheetNames>
    <sheetDataSet>
      <sheetData sheetId="0"/>
      <sheetData sheetId="1"/>
      <sheetData sheetId="2"/>
      <sheetData sheetId="3"/>
      <sheetData sheetId="4">
        <row r="2">
          <cell r="A2" t="str">
            <v>Osoby ohrožené sociálním vyloučením</v>
          </cell>
          <cell r="B2" t="str">
            <v>Celková změna cílové skupiny uživatelů sociální služby</v>
          </cell>
          <cell r="C2" t="str">
            <v>ANO</v>
          </cell>
          <cell r="D2" t="str">
            <v>Bystřice pod Hostýnem</v>
          </cell>
          <cell r="E2" t="str">
            <v>IH</v>
          </cell>
          <cell r="F2" t="str">
            <v>1.SP</v>
          </cell>
        </row>
        <row r="3">
          <cell r="A3" t="str">
            <v>Osoby se zdravotním postižením</v>
          </cell>
          <cell r="B3" t="str">
            <v>Rozšíření časové působnosti sociální služby</v>
          </cell>
          <cell r="C3" t="str">
            <v>NE</v>
          </cell>
          <cell r="D3" t="str">
            <v>Holešov</v>
          </cell>
          <cell r="E3" t="str">
            <v>KK</v>
          </cell>
          <cell r="F3" t="str">
            <v>2.SP</v>
          </cell>
        </row>
        <row r="4">
          <cell r="A4" t="str">
            <v>Rodiny s dětmi</v>
          </cell>
          <cell r="B4" t="str">
            <v>Rozšíření formy sociální služby</v>
          </cell>
          <cell r="D4" t="str">
            <v>Kroměříž</v>
          </cell>
          <cell r="E4" t="str">
            <v>LLH</v>
          </cell>
          <cell r="F4" t="str">
            <v>3.SP</v>
          </cell>
        </row>
        <row r="5">
          <cell r="A5" t="str">
            <v>Senioři</v>
          </cell>
          <cell r="B5" t="str">
            <v>Rozšíření kapacity sociální služby</v>
          </cell>
          <cell r="D5" t="str">
            <v>Luhačovice</v>
          </cell>
          <cell r="E5" t="str">
            <v>LŽ</v>
          </cell>
          <cell r="F5" t="str">
            <v>4.SP</v>
          </cell>
        </row>
        <row r="6">
          <cell r="B6" t="str">
            <v>Rozšíření územní působnosti sociální služby</v>
          </cell>
          <cell r="D6" t="str">
            <v>Otrokovice</v>
          </cell>
          <cell r="E6" t="str">
            <v>ŠH</v>
          </cell>
          <cell r="F6" t="str">
            <v>5.SP</v>
          </cell>
        </row>
        <row r="7">
          <cell r="B7" t="str">
            <v>Snížení kapacity sociální služby</v>
          </cell>
          <cell r="D7" t="str">
            <v>Rožnov pod Radhoštěm</v>
          </cell>
          <cell r="E7" t="str">
            <v>ŠV</v>
          </cell>
          <cell r="F7" t="str">
            <v>6.SP</v>
          </cell>
        </row>
        <row r="8">
          <cell r="B8" t="str">
            <v>Transformace sociální služby na jiný druh sociální služby</v>
          </cell>
          <cell r="D8" t="str">
            <v>Uherské Hradiště</v>
          </cell>
          <cell r="F8" t="str">
            <v>7.SP</v>
          </cell>
        </row>
        <row r="9">
          <cell r="B9" t="str">
            <v>Ukončení sociální služby, vyřazení ze sítě sociálních služeb ZK</v>
          </cell>
          <cell r="D9" t="str">
            <v>Uherský Brod</v>
          </cell>
          <cell r="F9" t="str">
            <v>8.SP</v>
          </cell>
        </row>
        <row r="10">
          <cell r="B10" t="str">
            <v>Vznik nové sociální služby, zařazení do sítě sociálních služeb ZK</v>
          </cell>
          <cell r="D10" t="str">
            <v>Valašské Klobouky</v>
          </cell>
          <cell r="F10" t="str">
            <v>9.SP</v>
          </cell>
        </row>
        <row r="11">
          <cell r="B11" t="str">
            <v>Zařazení sociální služby do Sítě sociálních služeb ZK</v>
          </cell>
          <cell r="D11" t="str">
            <v>Valašské Meziříčí</v>
          </cell>
          <cell r="F11" t="str">
            <v>10.SP</v>
          </cell>
        </row>
        <row r="12">
          <cell r="D12" t="str">
            <v>Vizovice</v>
          </cell>
          <cell r="F12" t="str">
            <v>11.SP</v>
          </cell>
        </row>
        <row r="13">
          <cell r="D13" t="str">
            <v>Vsetín</v>
          </cell>
          <cell r="F13" t="str">
            <v>krajské téma</v>
          </cell>
        </row>
        <row r="14">
          <cell r="D14" t="str">
            <v>Zlín</v>
          </cell>
          <cell r="F14" t="str">
            <v>RZ nereaguje na priority</v>
          </cell>
        </row>
        <row r="15">
          <cell r="D15" t="str">
            <v>Zlínský kraj</v>
          </cell>
        </row>
        <row r="16">
          <cell r="D16" t="str">
            <v>Bez vyjádření ORP</v>
          </cell>
        </row>
        <row r="17">
          <cell r="F17"/>
        </row>
        <row r="18">
          <cell r="F18"/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hrnná finanční podpora 2024"/>
    </sheetNames>
    <sheetDataSet>
      <sheetData sheetId="0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ouhrnná finanční podpora 2023"/>
    </sheetNames>
    <sheetDataSet>
      <sheetData sheetId="0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E7BEB0-D280-4707-A7C4-C4FE313EF41D}">
  <dimension ref="A1:S377"/>
  <sheetViews>
    <sheetView tabSelected="1" zoomScale="80" zoomScaleNormal="80" zoomScalePageLayoutView="80" workbookViewId="0">
      <pane ySplit="4" topLeftCell="A17" activePane="bottomLeft" state="frozen"/>
      <selection activeCell="D1" sqref="D1"/>
      <selection pane="bottomLeft" activeCell="G2" sqref="G2"/>
    </sheetView>
  </sheetViews>
  <sheetFormatPr defaultRowHeight="15" outlineLevelRow="2" x14ac:dyDescent="0.25"/>
  <cols>
    <col min="1" max="1" width="6.7109375" customWidth="1"/>
    <col min="2" max="2" width="28" customWidth="1"/>
    <col min="3" max="3" width="11" customWidth="1"/>
    <col min="4" max="4" width="42.85546875" customWidth="1"/>
    <col min="5" max="5" width="13.7109375" customWidth="1"/>
    <col min="6" max="6" width="24.85546875" customWidth="1"/>
    <col min="7" max="8" width="19.5703125" customWidth="1"/>
    <col min="9" max="9" width="19" customWidth="1"/>
    <col min="10" max="10" width="16.42578125" bestFit="1" customWidth="1"/>
    <col min="11" max="16" width="16.7109375" customWidth="1"/>
    <col min="17" max="17" width="22.28515625" style="17" customWidth="1"/>
    <col min="18" max="18" width="18.85546875" customWidth="1"/>
    <col min="19" max="19" width="19.28515625" customWidth="1"/>
  </cols>
  <sheetData>
    <row r="1" spans="1:17" ht="18" customHeight="1" x14ac:dyDescent="0.25">
      <c r="B1" s="32" t="s">
        <v>462</v>
      </c>
    </row>
    <row r="2" spans="1:17" ht="19.5" customHeight="1" x14ac:dyDescent="0.25"/>
    <row r="3" spans="1:17" ht="33" customHeight="1" x14ac:dyDescent="0.25">
      <c r="B3" s="33"/>
      <c r="J3" s="40" t="s">
        <v>548</v>
      </c>
      <c r="K3" s="40"/>
      <c r="L3" s="40"/>
      <c r="M3" s="40"/>
      <c r="P3" s="17"/>
      <c r="Q3"/>
    </row>
    <row r="4" spans="1:17" ht="51" x14ac:dyDescent="0.25">
      <c r="A4" s="34" t="s">
        <v>463</v>
      </c>
      <c r="B4" s="34" t="s">
        <v>0</v>
      </c>
      <c r="C4" s="34" t="s">
        <v>1</v>
      </c>
      <c r="D4" s="34" t="s">
        <v>2</v>
      </c>
      <c r="E4" s="34" t="s">
        <v>3</v>
      </c>
      <c r="F4" s="34" t="s">
        <v>4</v>
      </c>
      <c r="G4" s="34" t="s">
        <v>5</v>
      </c>
      <c r="H4" s="34" t="s">
        <v>6</v>
      </c>
      <c r="I4" s="34" t="s">
        <v>7</v>
      </c>
      <c r="J4" s="35" t="s">
        <v>464</v>
      </c>
      <c r="K4" s="35" t="s">
        <v>465</v>
      </c>
      <c r="L4" s="35" t="s">
        <v>466</v>
      </c>
      <c r="M4" s="36" t="s">
        <v>467</v>
      </c>
      <c r="P4" s="17"/>
      <c r="Q4"/>
    </row>
    <row r="5" spans="1:17" s="6" customFormat="1" hidden="1" outlineLevel="2" x14ac:dyDescent="0.25">
      <c r="A5" s="1">
        <v>1</v>
      </c>
      <c r="B5" s="2" t="s">
        <v>33</v>
      </c>
      <c r="C5" s="3" t="s">
        <v>485</v>
      </c>
      <c r="D5" s="2" t="s">
        <v>38</v>
      </c>
      <c r="E5" s="4">
        <v>8868114</v>
      </c>
      <c r="F5" s="2" t="s">
        <v>39</v>
      </c>
      <c r="G5" s="38" t="s">
        <v>28</v>
      </c>
      <c r="H5" s="38" t="s">
        <v>19</v>
      </c>
      <c r="I5" s="5" t="s">
        <v>37</v>
      </c>
      <c r="J5" s="18">
        <v>6926770</v>
      </c>
      <c r="K5" s="18">
        <v>169800</v>
      </c>
      <c r="L5" s="18">
        <v>0</v>
      </c>
      <c r="M5" s="18">
        <f>SUM(J5:L5)</f>
        <v>7096570</v>
      </c>
    </row>
    <row r="6" spans="1:17" ht="25.5" hidden="1" outlineLevel="2" x14ac:dyDescent="0.25">
      <c r="A6" s="1">
        <v>2</v>
      </c>
      <c r="B6" s="2" t="s">
        <v>49</v>
      </c>
      <c r="C6" s="3" t="s">
        <v>486</v>
      </c>
      <c r="D6" s="2" t="s">
        <v>38</v>
      </c>
      <c r="E6" s="4">
        <v>8174297</v>
      </c>
      <c r="F6" s="2" t="s">
        <v>49</v>
      </c>
      <c r="G6" s="38" t="s">
        <v>28</v>
      </c>
      <c r="H6" s="38" t="s">
        <v>52</v>
      </c>
      <c r="I6" s="5" t="s">
        <v>59</v>
      </c>
      <c r="J6" s="18">
        <v>2958480</v>
      </c>
      <c r="K6" s="18">
        <v>158300</v>
      </c>
      <c r="L6" s="18">
        <v>0</v>
      </c>
      <c r="M6" s="18">
        <f>SUM(J6:L6)</f>
        <v>3116780</v>
      </c>
      <c r="Q6"/>
    </row>
    <row r="7" spans="1:17" ht="63.75" hidden="1" outlineLevel="2" x14ac:dyDescent="0.25">
      <c r="A7" s="1">
        <v>3</v>
      </c>
      <c r="B7" s="2" t="s">
        <v>118</v>
      </c>
      <c r="C7" s="3" t="s">
        <v>119</v>
      </c>
      <c r="D7" s="2" t="s">
        <v>38</v>
      </c>
      <c r="E7" s="4">
        <v>7667268</v>
      </c>
      <c r="F7" s="2" t="s">
        <v>126</v>
      </c>
      <c r="G7" s="38" t="s">
        <v>28</v>
      </c>
      <c r="H7" s="38" t="s">
        <v>19</v>
      </c>
      <c r="I7" s="5" t="s">
        <v>59</v>
      </c>
      <c r="J7" s="18">
        <v>5541420</v>
      </c>
      <c r="K7" s="18">
        <v>179400</v>
      </c>
      <c r="L7" s="18">
        <v>0</v>
      </c>
      <c r="M7" s="18">
        <f>SUM(J7:L7)</f>
        <v>5720820</v>
      </c>
      <c r="Q7"/>
    </row>
    <row r="8" spans="1:17" ht="25.5" hidden="1" outlineLevel="2" x14ac:dyDescent="0.25">
      <c r="A8" s="1">
        <v>4</v>
      </c>
      <c r="B8" s="2" t="s">
        <v>136</v>
      </c>
      <c r="C8" s="3" t="s">
        <v>505</v>
      </c>
      <c r="D8" s="2" t="s">
        <v>38</v>
      </c>
      <c r="E8" s="4">
        <v>6048242</v>
      </c>
      <c r="F8" s="2" t="s">
        <v>139</v>
      </c>
      <c r="G8" s="38" t="s">
        <v>28</v>
      </c>
      <c r="H8" s="38" t="s">
        <v>52</v>
      </c>
      <c r="I8" s="5" t="s">
        <v>37</v>
      </c>
      <c r="J8" s="18">
        <v>9120000</v>
      </c>
      <c r="K8" s="18">
        <v>484000</v>
      </c>
      <c r="L8" s="18">
        <v>0</v>
      </c>
      <c r="M8" s="18">
        <f>SUM(J8:L8)</f>
        <v>9604000</v>
      </c>
      <c r="Q8"/>
    </row>
    <row r="9" spans="1:17" ht="25.5" hidden="1" outlineLevel="2" x14ac:dyDescent="0.25">
      <c r="A9" s="1">
        <v>5</v>
      </c>
      <c r="B9" s="2" t="s">
        <v>150</v>
      </c>
      <c r="C9" s="3" t="s">
        <v>508</v>
      </c>
      <c r="D9" s="2" t="s">
        <v>38</v>
      </c>
      <c r="E9" s="4">
        <v>3938476</v>
      </c>
      <c r="F9" s="2" t="s">
        <v>151</v>
      </c>
      <c r="G9" s="38" t="s">
        <v>28</v>
      </c>
      <c r="H9" s="38" t="s">
        <v>19</v>
      </c>
      <c r="I9" s="5" t="s">
        <v>153</v>
      </c>
      <c r="J9" s="18">
        <v>5695340</v>
      </c>
      <c r="K9" s="18">
        <v>184400</v>
      </c>
      <c r="L9" s="18">
        <v>0</v>
      </c>
      <c r="M9" s="18">
        <f>SUM(J9:L9)</f>
        <v>5879740</v>
      </c>
      <c r="Q9"/>
    </row>
    <row r="10" spans="1:17" ht="25.5" hidden="1" outlineLevel="2" x14ac:dyDescent="0.25">
      <c r="A10" s="1">
        <v>6</v>
      </c>
      <c r="B10" s="2" t="s">
        <v>166</v>
      </c>
      <c r="C10" s="3" t="s">
        <v>174</v>
      </c>
      <c r="D10" s="2" t="s">
        <v>38</v>
      </c>
      <c r="E10" s="4">
        <v>2780805</v>
      </c>
      <c r="F10" s="2" t="s">
        <v>172</v>
      </c>
      <c r="G10" s="38" t="s">
        <v>28</v>
      </c>
      <c r="H10" s="38" t="s">
        <v>19</v>
      </c>
      <c r="I10" s="5" t="s">
        <v>81</v>
      </c>
      <c r="J10" s="18">
        <v>4600000</v>
      </c>
      <c r="K10" s="18">
        <v>113200</v>
      </c>
      <c r="L10" s="18">
        <v>0</v>
      </c>
      <c r="M10" s="18">
        <f>SUM(J10:L10)</f>
        <v>4713200</v>
      </c>
      <c r="Q10"/>
    </row>
    <row r="11" spans="1:17" ht="25.5" hidden="1" outlineLevel="2" x14ac:dyDescent="0.25">
      <c r="A11" s="1">
        <v>7</v>
      </c>
      <c r="B11" s="2" t="s">
        <v>166</v>
      </c>
      <c r="C11" s="3" t="s">
        <v>174</v>
      </c>
      <c r="D11" s="2" t="s">
        <v>38</v>
      </c>
      <c r="E11" s="4">
        <v>7874565</v>
      </c>
      <c r="F11" s="2" t="s">
        <v>180</v>
      </c>
      <c r="G11" s="38" t="s">
        <v>28</v>
      </c>
      <c r="H11" s="38" t="s">
        <v>19</v>
      </c>
      <c r="I11" s="5" t="s">
        <v>81</v>
      </c>
      <c r="J11" s="18">
        <v>3232490</v>
      </c>
      <c r="K11" s="18">
        <v>79200</v>
      </c>
      <c r="L11" s="18">
        <v>0</v>
      </c>
      <c r="M11" s="18">
        <f>SUM(J11:L11)</f>
        <v>3311690</v>
      </c>
      <c r="Q11"/>
    </row>
    <row r="12" spans="1:17" ht="25.5" hidden="1" outlineLevel="2" x14ac:dyDescent="0.25">
      <c r="A12" s="1">
        <v>8</v>
      </c>
      <c r="B12" s="2" t="s">
        <v>185</v>
      </c>
      <c r="C12" s="3" t="s">
        <v>510</v>
      </c>
      <c r="D12" s="2" t="s">
        <v>38</v>
      </c>
      <c r="E12" s="4">
        <v>3001486</v>
      </c>
      <c r="F12" s="2" t="s">
        <v>192</v>
      </c>
      <c r="G12" s="38" t="s">
        <v>28</v>
      </c>
      <c r="H12" s="38" t="s">
        <v>52</v>
      </c>
      <c r="I12" s="5" t="s">
        <v>187</v>
      </c>
      <c r="J12" s="18">
        <v>4766440</v>
      </c>
      <c r="K12" s="18">
        <v>255100</v>
      </c>
      <c r="L12" s="18">
        <v>0</v>
      </c>
      <c r="M12" s="18">
        <f>SUM(J12:L12)</f>
        <v>5021540</v>
      </c>
      <c r="Q12"/>
    </row>
    <row r="13" spans="1:17" ht="51" hidden="1" outlineLevel="2" x14ac:dyDescent="0.25">
      <c r="A13" s="1">
        <v>9</v>
      </c>
      <c r="B13" s="2" t="s">
        <v>211</v>
      </c>
      <c r="C13" s="3" t="s">
        <v>512</v>
      </c>
      <c r="D13" s="2" t="s">
        <v>38</v>
      </c>
      <c r="E13" s="4">
        <v>3701441</v>
      </c>
      <c r="F13" s="2" t="s">
        <v>217</v>
      </c>
      <c r="G13" s="38" t="s">
        <v>28</v>
      </c>
      <c r="H13" s="38" t="s">
        <v>52</v>
      </c>
      <c r="I13" s="5" t="s">
        <v>101</v>
      </c>
      <c r="J13" s="18">
        <v>6574400</v>
      </c>
      <c r="K13" s="18">
        <v>352000</v>
      </c>
      <c r="L13" s="18">
        <v>0</v>
      </c>
      <c r="M13" s="18">
        <f>SUM(J13:L13)</f>
        <v>6926400</v>
      </c>
      <c r="Q13"/>
    </row>
    <row r="14" spans="1:17" ht="51" hidden="1" outlineLevel="2" x14ac:dyDescent="0.25">
      <c r="A14" s="1">
        <v>10</v>
      </c>
      <c r="B14" s="2" t="s">
        <v>232</v>
      </c>
      <c r="C14" s="3" t="s">
        <v>514</v>
      </c>
      <c r="D14" s="2" t="s">
        <v>38</v>
      </c>
      <c r="E14" s="4">
        <v>2429799</v>
      </c>
      <c r="F14" s="2" t="s">
        <v>234</v>
      </c>
      <c r="G14" s="38" t="s">
        <v>28</v>
      </c>
      <c r="H14" s="38" t="s">
        <v>52</v>
      </c>
      <c r="I14" s="5" t="s">
        <v>14</v>
      </c>
      <c r="J14" s="18">
        <v>5095160</v>
      </c>
      <c r="K14" s="18">
        <v>0</v>
      </c>
      <c r="L14" s="18">
        <v>0</v>
      </c>
      <c r="M14" s="18">
        <f>SUM(J14:L14)</f>
        <v>5095160</v>
      </c>
      <c r="Q14"/>
    </row>
    <row r="15" spans="1:17" s="6" customFormat="1" ht="51" hidden="1" outlineLevel="2" x14ac:dyDescent="0.25">
      <c r="A15" s="1">
        <v>11</v>
      </c>
      <c r="B15" s="2" t="s">
        <v>281</v>
      </c>
      <c r="C15" s="3" t="s">
        <v>282</v>
      </c>
      <c r="D15" s="2" t="s">
        <v>38</v>
      </c>
      <c r="E15" s="4">
        <v>8177650</v>
      </c>
      <c r="F15" s="2" t="s">
        <v>285</v>
      </c>
      <c r="G15" s="38" t="s">
        <v>28</v>
      </c>
      <c r="H15" s="38" t="s">
        <v>19</v>
      </c>
      <c r="I15" s="5" t="s">
        <v>14</v>
      </c>
      <c r="J15" s="18">
        <v>2154990</v>
      </c>
      <c r="K15" s="18">
        <v>69700</v>
      </c>
      <c r="L15" s="18">
        <v>0</v>
      </c>
      <c r="M15" s="18">
        <f>SUM(J15:L15)</f>
        <v>2224690</v>
      </c>
    </row>
    <row r="16" spans="1:17" ht="51" hidden="1" outlineLevel="2" x14ac:dyDescent="0.25">
      <c r="A16" s="1">
        <v>12</v>
      </c>
      <c r="B16" s="2" t="s">
        <v>297</v>
      </c>
      <c r="C16" s="3" t="s">
        <v>524</v>
      </c>
      <c r="D16" s="2" t="s">
        <v>38</v>
      </c>
      <c r="E16" s="4">
        <v>3073634</v>
      </c>
      <c r="F16" s="2" t="s">
        <v>297</v>
      </c>
      <c r="G16" s="38" t="s">
        <v>28</v>
      </c>
      <c r="H16" s="38" t="s">
        <v>52</v>
      </c>
      <c r="I16" s="5" t="s">
        <v>81</v>
      </c>
      <c r="J16" s="18">
        <v>3258410</v>
      </c>
      <c r="K16" s="18">
        <v>130000</v>
      </c>
      <c r="L16" s="18">
        <v>0</v>
      </c>
      <c r="M16" s="18">
        <f>SUM(J16:L16)</f>
        <v>3388410</v>
      </c>
      <c r="Q16"/>
    </row>
    <row r="17" spans="1:17" outlineLevel="1" collapsed="1" x14ac:dyDescent="0.25">
      <c r="A17" s="1"/>
      <c r="B17" s="2"/>
      <c r="C17" s="3"/>
      <c r="D17" s="39" t="s">
        <v>549</v>
      </c>
      <c r="E17" s="4"/>
      <c r="F17" s="2"/>
      <c r="G17" s="38"/>
      <c r="H17" s="38"/>
      <c r="I17" s="5"/>
      <c r="J17" s="18">
        <f>SUBTOTAL(9,J5:J16)</f>
        <v>59923900</v>
      </c>
      <c r="K17" s="18">
        <f>SUBTOTAL(9,K5:K16)</f>
        <v>2175100</v>
      </c>
      <c r="L17" s="18">
        <f>SUBTOTAL(9,L5:L16)</f>
        <v>0</v>
      </c>
      <c r="M17" s="18">
        <f>SUBTOTAL(9,M5:M16)</f>
        <v>62099000</v>
      </c>
      <c r="Q17"/>
    </row>
    <row r="18" spans="1:17" ht="25.5" hidden="1" outlineLevel="2" x14ac:dyDescent="0.25">
      <c r="A18" s="1">
        <v>13</v>
      </c>
      <c r="B18" s="2" t="s">
        <v>71</v>
      </c>
      <c r="C18" s="3" t="s">
        <v>490</v>
      </c>
      <c r="D18" s="2" t="s">
        <v>74</v>
      </c>
      <c r="E18" s="4">
        <v>3989281</v>
      </c>
      <c r="F18" s="2" t="s">
        <v>75</v>
      </c>
      <c r="G18" s="38" t="s">
        <v>18</v>
      </c>
      <c r="H18" s="38" t="s">
        <v>44</v>
      </c>
      <c r="I18" s="5" t="s">
        <v>14</v>
      </c>
      <c r="J18" s="18">
        <v>3948360</v>
      </c>
      <c r="K18" s="18">
        <v>220400</v>
      </c>
      <c r="L18" s="18">
        <v>0</v>
      </c>
      <c r="M18" s="18">
        <f>SUM(J18:L18)</f>
        <v>4168760</v>
      </c>
      <c r="Q18"/>
    </row>
    <row r="19" spans="1:17" ht="25.5" hidden="1" outlineLevel="2" x14ac:dyDescent="0.25">
      <c r="A19" s="1">
        <v>14</v>
      </c>
      <c r="B19" s="2" t="s">
        <v>71</v>
      </c>
      <c r="C19" s="3" t="s">
        <v>490</v>
      </c>
      <c r="D19" s="2" t="s">
        <v>74</v>
      </c>
      <c r="E19" s="4">
        <v>8323765</v>
      </c>
      <c r="F19" s="2" t="s">
        <v>78</v>
      </c>
      <c r="G19" s="38" t="s">
        <v>18</v>
      </c>
      <c r="H19" s="38" t="s">
        <v>44</v>
      </c>
      <c r="I19" s="5" t="s">
        <v>14</v>
      </c>
      <c r="J19" s="18">
        <v>3037200</v>
      </c>
      <c r="K19" s="18">
        <v>317900</v>
      </c>
      <c r="L19" s="18">
        <v>0</v>
      </c>
      <c r="M19" s="18">
        <f>SUM(J19:L19)</f>
        <v>3355100</v>
      </c>
      <c r="Q19"/>
    </row>
    <row r="20" spans="1:17" ht="25.5" hidden="1" outlineLevel="2" x14ac:dyDescent="0.25">
      <c r="A20" s="1">
        <v>15</v>
      </c>
      <c r="B20" s="2" t="s">
        <v>159</v>
      </c>
      <c r="C20" s="3" t="s">
        <v>509</v>
      </c>
      <c r="D20" s="2" t="s">
        <v>74</v>
      </c>
      <c r="E20" s="4">
        <v>1187474</v>
      </c>
      <c r="F20" s="2" t="s">
        <v>160</v>
      </c>
      <c r="G20" s="38" t="s">
        <v>18</v>
      </c>
      <c r="H20" s="38" t="s">
        <v>44</v>
      </c>
      <c r="I20" s="5" t="s">
        <v>143</v>
      </c>
      <c r="J20" s="18">
        <v>2551240</v>
      </c>
      <c r="K20" s="18">
        <v>267000</v>
      </c>
      <c r="L20" s="18">
        <v>0</v>
      </c>
      <c r="M20" s="18">
        <f>SUM(J20:L20)</f>
        <v>2818240</v>
      </c>
      <c r="Q20"/>
    </row>
    <row r="21" spans="1:17" ht="25.5" hidden="1" outlineLevel="2" x14ac:dyDescent="0.25">
      <c r="A21" s="1">
        <v>16</v>
      </c>
      <c r="B21" s="2" t="s">
        <v>166</v>
      </c>
      <c r="C21" s="3" t="s">
        <v>174</v>
      </c>
      <c r="D21" s="2" t="s">
        <v>74</v>
      </c>
      <c r="E21" s="4">
        <v>1963715</v>
      </c>
      <c r="F21" s="2" t="s">
        <v>169</v>
      </c>
      <c r="G21" s="38" t="s">
        <v>18</v>
      </c>
      <c r="H21" s="38" t="s">
        <v>44</v>
      </c>
      <c r="I21" s="5" t="s">
        <v>81</v>
      </c>
      <c r="J21" s="18">
        <v>2034920</v>
      </c>
      <c r="K21" s="18">
        <v>213000</v>
      </c>
      <c r="L21" s="18">
        <v>0</v>
      </c>
      <c r="M21" s="18">
        <f>SUM(J21:L21)</f>
        <v>2247920</v>
      </c>
      <c r="Q21"/>
    </row>
    <row r="22" spans="1:17" ht="25.5" hidden="1" outlineLevel="2" x14ac:dyDescent="0.25">
      <c r="A22" s="1">
        <v>17</v>
      </c>
      <c r="B22" s="2" t="s">
        <v>166</v>
      </c>
      <c r="C22" s="3" t="s">
        <v>174</v>
      </c>
      <c r="D22" s="2" t="s">
        <v>74</v>
      </c>
      <c r="E22" s="4">
        <v>5553082</v>
      </c>
      <c r="F22" s="2" t="s">
        <v>178</v>
      </c>
      <c r="G22" s="38" t="s">
        <v>18</v>
      </c>
      <c r="H22" s="38" t="s">
        <v>13</v>
      </c>
      <c r="I22" s="5" t="s">
        <v>81</v>
      </c>
      <c r="J22" s="18">
        <v>1518600</v>
      </c>
      <c r="K22" s="18">
        <v>158900</v>
      </c>
      <c r="L22" s="18">
        <v>0</v>
      </c>
      <c r="M22" s="18">
        <f>SUM(J22:L22)</f>
        <v>1677500</v>
      </c>
      <c r="Q22"/>
    </row>
    <row r="23" spans="1:17" ht="38.25" hidden="1" outlineLevel="2" x14ac:dyDescent="0.25">
      <c r="A23" s="1">
        <v>18</v>
      </c>
      <c r="B23" s="2" t="s">
        <v>232</v>
      </c>
      <c r="C23" s="3" t="s">
        <v>514</v>
      </c>
      <c r="D23" s="2" t="s">
        <v>74</v>
      </c>
      <c r="E23" s="4">
        <v>3219933</v>
      </c>
      <c r="F23" s="2" t="s">
        <v>235</v>
      </c>
      <c r="G23" s="38" t="s">
        <v>18</v>
      </c>
      <c r="H23" s="38" t="s">
        <v>13</v>
      </c>
      <c r="I23" s="5" t="s">
        <v>14</v>
      </c>
      <c r="J23" s="18">
        <v>1822320</v>
      </c>
      <c r="K23" s="18">
        <v>0</v>
      </c>
      <c r="L23" s="18">
        <v>0</v>
      </c>
      <c r="M23" s="18">
        <f>SUM(J23:L23)</f>
        <v>1822320</v>
      </c>
      <c r="Q23"/>
    </row>
    <row r="24" spans="1:17" outlineLevel="1" collapsed="1" x14ac:dyDescent="0.25">
      <c r="A24" s="1"/>
      <c r="B24" s="2"/>
      <c r="C24" s="3"/>
      <c r="D24" s="39" t="s">
        <v>550</v>
      </c>
      <c r="E24" s="4"/>
      <c r="F24" s="2"/>
      <c r="G24" s="38"/>
      <c r="H24" s="38"/>
      <c r="I24" s="5"/>
      <c r="J24" s="18">
        <f>SUBTOTAL(9,J18:J23)</f>
        <v>14912640</v>
      </c>
      <c r="K24" s="18">
        <f>SUBTOTAL(9,K18:K23)</f>
        <v>1177200</v>
      </c>
      <c r="L24" s="18">
        <f>SUBTOTAL(9,L18:L23)</f>
        <v>0</v>
      </c>
      <c r="M24" s="18">
        <f>SUBTOTAL(9,M18:M23)</f>
        <v>16089840</v>
      </c>
      <c r="Q24"/>
    </row>
    <row r="25" spans="1:17" ht="38.25" hidden="1" outlineLevel="2" x14ac:dyDescent="0.25">
      <c r="A25" s="1">
        <v>19</v>
      </c>
      <c r="B25" s="2" t="s">
        <v>71</v>
      </c>
      <c r="C25" s="3" t="s">
        <v>490</v>
      </c>
      <c r="D25" s="2" t="s">
        <v>469</v>
      </c>
      <c r="E25" s="4">
        <v>3193413</v>
      </c>
      <c r="F25" s="2" t="s">
        <v>470</v>
      </c>
      <c r="G25" s="38" t="s">
        <v>48</v>
      </c>
      <c r="H25" s="38" t="s">
        <v>44</v>
      </c>
      <c r="I25" s="5" t="s">
        <v>79</v>
      </c>
      <c r="J25" s="18">
        <v>3772530</v>
      </c>
      <c r="K25" s="18">
        <v>286200</v>
      </c>
      <c r="L25" s="18">
        <v>0</v>
      </c>
      <c r="M25" s="18">
        <f>SUM(J25:L25)</f>
        <v>4058730</v>
      </c>
      <c r="Q25"/>
    </row>
    <row r="26" spans="1:17" ht="25.5" hidden="1" outlineLevel="2" x14ac:dyDescent="0.25">
      <c r="A26" s="1">
        <v>20</v>
      </c>
      <c r="B26" s="2" t="s">
        <v>166</v>
      </c>
      <c r="C26" s="3" t="s">
        <v>174</v>
      </c>
      <c r="D26" s="2" t="s">
        <v>469</v>
      </c>
      <c r="E26" s="4">
        <v>5783317</v>
      </c>
      <c r="F26" s="2" t="s">
        <v>471</v>
      </c>
      <c r="G26" s="38" t="s">
        <v>48</v>
      </c>
      <c r="H26" s="38" t="s">
        <v>44</v>
      </c>
      <c r="I26" s="5" t="s">
        <v>88</v>
      </c>
      <c r="J26" s="18">
        <v>3772530</v>
      </c>
      <c r="K26" s="18">
        <f>217300+108600</f>
        <v>325900</v>
      </c>
      <c r="L26" s="18">
        <v>0</v>
      </c>
      <c r="M26" s="18">
        <f>SUM(J26:L26)</f>
        <v>4098430</v>
      </c>
      <c r="Q26"/>
    </row>
    <row r="27" spans="1:17" outlineLevel="1" collapsed="1" x14ac:dyDescent="0.25">
      <c r="A27" s="1"/>
      <c r="B27" s="2"/>
      <c r="C27" s="3"/>
      <c r="D27" s="39" t="s">
        <v>551</v>
      </c>
      <c r="E27" s="4"/>
      <c r="F27" s="2"/>
      <c r="G27" s="38"/>
      <c r="H27" s="38"/>
      <c r="I27" s="5"/>
      <c r="J27" s="18">
        <f>SUBTOTAL(9,J25:J26)</f>
        <v>7545060</v>
      </c>
      <c r="K27" s="18">
        <f>SUBTOTAL(9,K25:K26)</f>
        <v>612100</v>
      </c>
      <c r="L27" s="18">
        <f>SUBTOTAL(9,L25:L26)</f>
        <v>0</v>
      </c>
      <c r="M27" s="18">
        <f>SUBTOTAL(9,M25:M26)</f>
        <v>8157160</v>
      </c>
      <c r="Q27"/>
    </row>
    <row r="28" spans="1:17" ht="25.5" hidden="1" outlineLevel="2" x14ac:dyDescent="0.25">
      <c r="A28" s="1">
        <v>21</v>
      </c>
      <c r="B28" s="2" t="s">
        <v>87</v>
      </c>
      <c r="C28" s="3" t="s">
        <v>492</v>
      </c>
      <c r="D28" s="2" t="s">
        <v>89</v>
      </c>
      <c r="E28" s="4">
        <v>8496098</v>
      </c>
      <c r="F28" s="2" t="s">
        <v>87</v>
      </c>
      <c r="G28" s="38" t="s">
        <v>18</v>
      </c>
      <c r="H28" s="38" t="s">
        <v>44</v>
      </c>
      <c r="I28" s="5" t="s">
        <v>81</v>
      </c>
      <c r="J28" s="18">
        <v>2218600</v>
      </c>
      <c r="K28" s="18">
        <v>219100</v>
      </c>
      <c r="L28" s="18">
        <v>0</v>
      </c>
      <c r="M28" s="18">
        <f>SUM(J28:L28)</f>
        <v>2437700</v>
      </c>
      <c r="Q28"/>
    </row>
    <row r="29" spans="1:17" ht="25.5" hidden="1" outlineLevel="2" x14ac:dyDescent="0.25">
      <c r="A29" s="1">
        <v>22</v>
      </c>
      <c r="B29" s="2" t="s">
        <v>91</v>
      </c>
      <c r="C29" s="3" t="s">
        <v>493</v>
      </c>
      <c r="D29" s="2" t="s">
        <v>89</v>
      </c>
      <c r="E29" s="4">
        <v>3893111</v>
      </c>
      <c r="F29" s="2" t="s">
        <v>458</v>
      </c>
      <c r="G29" s="38" t="s">
        <v>18</v>
      </c>
      <c r="H29" s="38" t="s">
        <v>13</v>
      </c>
      <c r="I29" s="5" t="s">
        <v>59</v>
      </c>
      <c r="J29" s="18">
        <v>2427780</v>
      </c>
      <c r="K29" s="18">
        <v>239800</v>
      </c>
      <c r="L29" s="18">
        <v>0</v>
      </c>
      <c r="M29" s="18">
        <f>SUM(J29:L29)</f>
        <v>2667580</v>
      </c>
      <c r="Q29"/>
    </row>
    <row r="30" spans="1:17" hidden="1" outlineLevel="2" x14ac:dyDescent="0.25">
      <c r="A30" s="1">
        <v>23</v>
      </c>
      <c r="B30" s="2" t="s">
        <v>99</v>
      </c>
      <c r="C30" s="3" t="s">
        <v>494</v>
      </c>
      <c r="D30" s="2" t="s">
        <v>89</v>
      </c>
      <c r="E30" s="4">
        <v>7371787</v>
      </c>
      <c r="F30" s="2" t="s">
        <v>105</v>
      </c>
      <c r="G30" s="38" t="s">
        <v>18</v>
      </c>
      <c r="H30" s="38" t="s">
        <v>13</v>
      </c>
      <c r="I30" s="5" t="s">
        <v>101</v>
      </c>
      <c r="J30" s="18">
        <v>2732040</v>
      </c>
      <c r="K30" s="18">
        <v>216500</v>
      </c>
      <c r="L30" s="18">
        <v>0</v>
      </c>
      <c r="M30" s="18">
        <f>SUM(J30:L30)</f>
        <v>2948540</v>
      </c>
      <c r="Q30"/>
    </row>
    <row r="31" spans="1:17" ht="25.5" hidden="1" outlineLevel="2" x14ac:dyDescent="0.25">
      <c r="A31" s="1">
        <v>24</v>
      </c>
      <c r="B31" s="2" t="s">
        <v>129</v>
      </c>
      <c r="C31" s="3" t="s">
        <v>503</v>
      </c>
      <c r="D31" s="2" t="s">
        <v>89</v>
      </c>
      <c r="E31" s="4">
        <v>4868538</v>
      </c>
      <c r="F31" s="2" t="s">
        <v>131</v>
      </c>
      <c r="G31" s="38" t="s">
        <v>18</v>
      </c>
      <c r="H31" s="38" t="s">
        <v>13</v>
      </c>
      <c r="I31" s="5" t="s">
        <v>56</v>
      </c>
      <c r="J31" s="18">
        <v>2434120</v>
      </c>
      <c r="K31" s="18">
        <v>240300</v>
      </c>
      <c r="L31" s="18">
        <v>0</v>
      </c>
      <c r="M31" s="18">
        <f>SUM(J31:L31)</f>
        <v>2674420</v>
      </c>
      <c r="Q31"/>
    </row>
    <row r="32" spans="1:17" hidden="1" outlineLevel="2" x14ac:dyDescent="0.25">
      <c r="A32" s="1">
        <v>25</v>
      </c>
      <c r="B32" s="2" t="s">
        <v>142</v>
      </c>
      <c r="C32" s="3" t="s">
        <v>506</v>
      </c>
      <c r="D32" s="2" t="s">
        <v>89</v>
      </c>
      <c r="E32" s="4">
        <v>3349012</v>
      </c>
      <c r="F32" s="2" t="s">
        <v>144</v>
      </c>
      <c r="G32" s="38" t="s">
        <v>18</v>
      </c>
      <c r="H32" s="38" t="s">
        <v>13</v>
      </c>
      <c r="I32" s="5" t="s">
        <v>143</v>
      </c>
      <c r="J32" s="18">
        <v>1705150</v>
      </c>
      <c r="K32" s="18">
        <v>168300</v>
      </c>
      <c r="L32" s="18">
        <v>0</v>
      </c>
      <c r="M32" s="18">
        <f>SUM(J32:L32)</f>
        <v>1873450</v>
      </c>
      <c r="Q32"/>
    </row>
    <row r="33" spans="1:17" hidden="1" outlineLevel="2" x14ac:dyDescent="0.25">
      <c r="A33" s="1">
        <v>26</v>
      </c>
      <c r="B33" s="2" t="s">
        <v>145</v>
      </c>
      <c r="C33" s="3" t="s">
        <v>507</v>
      </c>
      <c r="D33" s="2" t="s">
        <v>89</v>
      </c>
      <c r="E33" s="4">
        <v>8251985</v>
      </c>
      <c r="F33" s="2" t="s">
        <v>149</v>
      </c>
      <c r="G33" s="38" t="s">
        <v>18</v>
      </c>
      <c r="H33" s="38" t="s">
        <v>13</v>
      </c>
      <c r="I33" s="5" t="s">
        <v>59</v>
      </c>
      <c r="J33" s="18">
        <v>1584710</v>
      </c>
      <c r="K33" s="18">
        <v>156500</v>
      </c>
      <c r="L33" s="18">
        <v>0</v>
      </c>
      <c r="M33" s="18">
        <f>SUM(J33:L33)</f>
        <v>1741210</v>
      </c>
      <c r="Q33"/>
    </row>
    <row r="34" spans="1:17" hidden="1" outlineLevel="2" x14ac:dyDescent="0.25">
      <c r="A34" s="1">
        <v>27</v>
      </c>
      <c r="B34" s="2" t="s">
        <v>185</v>
      </c>
      <c r="C34" s="3" t="s">
        <v>510</v>
      </c>
      <c r="D34" s="2" t="s">
        <v>89</v>
      </c>
      <c r="E34" s="4">
        <v>8320216</v>
      </c>
      <c r="F34" s="2" t="s">
        <v>203</v>
      </c>
      <c r="G34" s="38" t="s">
        <v>18</v>
      </c>
      <c r="H34" s="38" t="s">
        <v>13</v>
      </c>
      <c r="I34" s="5" t="s">
        <v>187</v>
      </c>
      <c r="J34" s="18">
        <v>1445260</v>
      </c>
      <c r="K34" s="18">
        <v>142700</v>
      </c>
      <c r="L34" s="18">
        <v>0</v>
      </c>
      <c r="M34" s="18">
        <f>SUM(J34:L34)</f>
        <v>1587960</v>
      </c>
      <c r="Q34"/>
    </row>
    <row r="35" spans="1:17" ht="25.5" hidden="1" outlineLevel="2" x14ac:dyDescent="0.25">
      <c r="A35" s="1">
        <v>28</v>
      </c>
      <c r="B35" s="2" t="s">
        <v>206</v>
      </c>
      <c r="C35" s="3" t="s">
        <v>511</v>
      </c>
      <c r="D35" s="2" t="s">
        <v>89</v>
      </c>
      <c r="E35" s="4">
        <v>9612699</v>
      </c>
      <c r="F35" s="2" t="s">
        <v>210</v>
      </c>
      <c r="G35" s="38" t="s">
        <v>18</v>
      </c>
      <c r="H35" s="38" t="s">
        <v>44</v>
      </c>
      <c r="I35" s="5" t="s">
        <v>53</v>
      </c>
      <c r="J35" s="18">
        <v>1869960</v>
      </c>
      <c r="K35" s="18">
        <v>146000</v>
      </c>
      <c r="L35" s="18">
        <v>0</v>
      </c>
      <c r="M35" s="18">
        <f>SUM(J35:L35)</f>
        <v>2015960</v>
      </c>
      <c r="Q35"/>
    </row>
    <row r="36" spans="1:17" ht="25.5" hidden="1" outlineLevel="2" x14ac:dyDescent="0.25">
      <c r="A36" s="1">
        <v>29</v>
      </c>
      <c r="B36" s="2" t="s">
        <v>211</v>
      </c>
      <c r="C36" s="3" t="s">
        <v>512</v>
      </c>
      <c r="D36" s="2" t="s">
        <v>89</v>
      </c>
      <c r="E36" s="4">
        <v>1669176</v>
      </c>
      <c r="F36" s="2" t="s">
        <v>212</v>
      </c>
      <c r="G36" s="38" t="s">
        <v>18</v>
      </c>
      <c r="H36" s="38" t="s">
        <v>13</v>
      </c>
      <c r="I36" s="5" t="s">
        <v>213</v>
      </c>
      <c r="J36" s="18">
        <v>3422980</v>
      </c>
      <c r="K36" s="18">
        <v>338100</v>
      </c>
      <c r="L36" s="18">
        <v>0</v>
      </c>
      <c r="M36" s="18">
        <f>SUM(J36:L36)</f>
        <v>3761080</v>
      </c>
      <c r="Q36"/>
    </row>
    <row r="37" spans="1:17" hidden="1" outlineLevel="2" x14ac:dyDescent="0.25">
      <c r="A37" s="1">
        <v>30</v>
      </c>
      <c r="B37" s="2" t="s">
        <v>228</v>
      </c>
      <c r="C37" s="3" t="s">
        <v>513</v>
      </c>
      <c r="D37" s="2" t="s">
        <v>89</v>
      </c>
      <c r="E37" s="4">
        <v>1424535</v>
      </c>
      <c r="F37" s="2" t="s">
        <v>229</v>
      </c>
      <c r="G37" s="38" t="s">
        <v>18</v>
      </c>
      <c r="H37" s="38" t="s">
        <v>13</v>
      </c>
      <c r="I37" s="5" t="s">
        <v>59</v>
      </c>
      <c r="J37" s="18">
        <v>2491170</v>
      </c>
      <c r="K37" s="18">
        <v>246000</v>
      </c>
      <c r="L37" s="18">
        <v>0</v>
      </c>
      <c r="M37" s="18">
        <f>SUM(J37:L37)</f>
        <v>2737170</v>
      </c>
      <c r="Q37"/>
    </row>
    <row r="38" spans="1:17" ht="25.5" hidden="1" outlineLevel="2" x14ac:dyDescent="0.25">
      <c r="A38" s="1">
        <v>31</v>
      </c>
      <c r="B38" s="2" t="s">
        <v>242</v>
      </c>
      <c r="C38" s="3" t="s">
        <v>518</v>
      </c>
      <c r="D38" s="2" t="s">
        <v>89</v>
      </c>
      <c r="E38" s="4">
        <v>4198127</v>
      </c>
      <c r="F38" s="2" t="s">
        <v>243</v>
      </c>
      <c r="G38" s="38" t="s">
        <v>18</v>
      </c>
      <c r="H38" s="38" t="s">
        <v>13</v>
      </c>
      <c r="I38" s="5" t="s">
        <v>59</v>
      </c>
      <c r="J38" s="18">
        <v>1039570</v>
      </c>
      <c r="K38" s="18">
        <v>102600</v>
      </c>
      <c r="L38" s="18">
        <v>0</v>
      </c>
      <c r="M38" s="18">
        <f>SUM(J38:L38)</f>
        <v>1142170</v>
      </c>
      <c r="Q38"/>
    </row>
    <row r="39" spans="1:17" ht="25.5" hidden="1" outlineLevel="2" x14ac:dyDescent="0.25">
      <c r="A39" s="1">
        <v>32</v>
      </c>
      <c r="B39" s="2" t="s">
        <v>263</v>
      </c>
      <c r="C39" s="3" t="s">
        <v>260</v>
      </c>
      <c r="D39" s="2" t="s">
        <v>89</v>
      </c>
      <c r="E39" s="4">
        <v>1499287</v>
      </c>
      <c r="F39" s="2" t="s">
        <v>264</v>
      </c>
      <c r="G39" s="38" t="s">
        <v>18</v>
      </c>
      <c r="H39" s="38" t="s">
        <v>44</v>
      </c>
      <c r="I39" s="5" t="s">
        <v>153</v>
      </c>
      <c r="J39" s="18">
        <v>2218600</v>
      </c>
      <c r="K39" s="18">
        <v>219100</v>
      </c>
      <c r="L39" s="18">
        <v>0</v>
      </c>
      <c r="M39" s="18">
        <f>SUM(J39:L39)</f>
        <v>2437700</v>
      </c>
      <c r="Q39"/>
    </row>
    <row r="40" spans="1:17" ht="63.75" hidden="1" outlineLevel="2" x14ac:dyDescent="0.25">
      <c r="A40" s="1">
        <v>33</v>
      </c>
      <c r="B40" s="2" t="s">
        <v>263</v>
      </c>
      <c r="C40" s="3" t="s">
        <v>260</v>
      </c>
      <c r="D40" s="2" t="s">
        <v>89</v>
      </c>
      <c r="E40" s="4">
        <v>5001310</v>
      </c>
      <c r="F40" s="2" t="s">
        <v>451</v>
      </c>
      <c r="G40" s="38" t="s">
        <v>18</v>
      </c>
      <c r="H40" s="38" t="s">
        <v>44</v>
      </c>
      <c r="I40" s="5" t="s">
        <v>122</v>
      </c>
      <c r="J40" s="18">
        <v>9191340</v>
      </c>
      <c r="K40" s="18">
        <v>908100</v>
      </c>
      <c r="L40" s="18">
        <v>0</v>
      </c>
      <c r="M40" s="18">
        <f>SUM(J40:L40)</f>
        <v>10099440</v>
      </c>
      <c r="Q40"/>
    </row>
    <row r="41" spans="1:17" ht="25.5" hidden="1" outlineLevel="2" x14ac:dyDescent="0.25">
      <c r="A41" s="1">
        <v>34</v>
      </c>
      <c r="B41" s="2" t="s">
        <v>263</v>
      </c>
      <c r="C41" s="3" t="s">
        <v>260</v>
      </c>
      <c r="D41" s="2" t="s">
        <v>89</v>
      </c>
      <c r="E41" s="4">
        <v>6965352</v>
      </c>
      <c r="F41" s="2" t="s">
        <v>269</v>
      </c>
      <c r="G41" s="38" t="s">
        <v>18</v>
      </c>
      <c r="H41" s="38" t="s">
        <v>44</v>
      </c>
      <c r="I41" s="5" t="s">
        <v>59</v>
      </c>
      <c r="J41" s="18">
        <v>3638500</v>
      </c>
      <c r="K41" s="18">
        <v>359300</v>
      </c>
      <c r="L41" s="18">
        <v>0</v>
      </c>
      <c r="M41" s="18">
        <f>SUM(J41:L41)</f>
        <v>3997800</v>
      </c>
      <c r="Q41"/>
    </row>
    <row r="42" spans="1:17" ht="25.5" hidden="1" outlineLevel="2" x14ac:dyDescent="0.25">
      <c r="A42" s="1">
        <v>35</v>
      </c>
      <c r="B42" s="2" t="s">
        <v>272</v>
      </c>
      <c r="C42" s="3" t="s">
        <v>260</v>
      </c>
      <c r="D42" s="2" t="s">
        <v>89</v>
      </c>
      <c r="E42" s="4">
        <v>5181469</v>
      </c>
      <c r="F42" s="2" t="s">
        <v>275</v>
      </c>
      <c r="G42" s="38" t="s">
        <v>18</v>
      </c>
      <c r="H42" s="38" t="s">
        <v>13</v>
      </c>
      <c r="I42" s="5" t="s">
        <v>14</v>
      </c>
      <c r="J42" s="18">
        <v>3169420</v>
      </c>
      <c r="K42" s="18">
        <v>313100</v>
      </c>
      <c r="L42" s="18">
        <v>0</v>
      </c>
      <c r="M42" s="18">
        <f>SUM(J42:L42)</f>
        <v>3482520</v>
      </c>
      <c r="Q42"/>
    </row>
    <row r="43" spans="1:17" ht="25.5" hidden="1" outlineLevel="2" x14ac:dyDescent="0.25">
      <c r="A43" s="1">
        <v>36</v>
      </c>
      <c r="B43" s="2" t="s">
        <v>311</v>
      </c>
      <c r="C43" s="3" t="s">
        <v>530</v>
      </c>
      <c r="D43" s="2" t="s">
        <v>89</v>
      </c>
      <c r="E43" s="4">
        <v>1373730</v>
      </c>
      <c r="F43" s="2" t="s">
        <v>312</v>
      </c>
      <c r="G43" s="38" t="s">
        <v>18</v>
      </c>
      <c r="H43" s="38" t="s">
        <v>13</v>
      </c>
      <c r="I43" s="5" t="s">
        <v>153</v>
      </c>
      <c r="J43" s="18">
        <v>982520</v>
      </c>
      <c r="K43" s="18">
        <v>94000</v>
      </c>
      <c r="L43" s="18">
        <v>0</v>
      </c>
      <c r="M43" s="18">
        <f>SUM(J43:L43)</f>
        <v>1076520</v>
      </c>
      <c r="Q43"/>
    </row>
    <row r="44" spans="1:17" ht="38.25" hidden="1" outlineLevel="2" x14ac:dyDescent="0.25">
      <c r="A44" s="1">
        <v>37</v>
      </c>
      <c r="B44" s="2" t="s">
        <v>319</v>
      </c>
      <c r="C44" s="3" t="s">
        <v>532</v>
      </c>
      <c r="D44" s="2" t="s">
        <v>89</v>
      </c>
      <c r="E44" s="4">
        <v>6962438</v>
      </c>
      <c r="F44" s="2" t="s">
        <v>328</v>
      </c>
      <c r="G44" s="38" t="s">
        <v>18</v>
      </c>
      <c r="H44" s="38" t="s">
        <v>44</v>
      </c>
      <c r="I44" s="5" t="s">
        <v>37</v>
      </c>
      <c r="J44" s="18">
        <v>2600000</v>
      </c>
      <c r="K44" s="18">
        <v>288300</v>
      </c>
      <c r="L44" s="18">
        <v>0</v>
      </c>
      <c r="M44" s="18">
        <f>SUM(J44:L44)</f>
        <v>2888300</v>
      </c>
      <c r="Q44"/>
    </row>
    <row r="45" spans="1:17" ht="38.25" hidden="1" outlineLevel="2" x14ac:dyDescent="0.25">
      <c r="A45" s="1">
        <v>38</v>
      </c>
      <c r="B45" s="2" t="s">
        <v>415</v>
      </c>
      <c r="C45" s="3" t="s">
        <v>534</v>
      </c>
      <c r="D45" s="2" t="s">
        <v>89</v>
      </c>
      <c r="E45" s="4">
        <v>5055183</v>
      </c>
      <c r="F45" s="2" t="s">
        <v>416</v>
      </c>
      <c r="G45" s="38" t="s">
        <v>18</v>
      </c>
      <c r="H45" s="38" t="s">
        <v>44</v>
      </c>
      <c r="I45" s="5" t="s">
        <v>14</v>
      </c>
      <c r="J45" s="18">
        <v>2662320</v>
      </c>
      <c r="K45" s="18">
        <v>263000</v>
      </c>
      <c r="L45" s="18">
        <v>0</v>
      </c>
      <c r="M45" s="18">
        <f>SUM(J45:L45)</f>
        <v>2925320</v>
      </c>
      <c r="Q45"/>
    </row>
    <row r="46" spans="1:17" ht="38.25" hidden="1" outlineLevel="2" x14ac:dyDescent="0.25">
      <c r="A46" s="1">
        <v>39</v>
      </c>
      <c r="B46" s="2" t="s">
        <v>335</v>
      </c>
      <c r="C46" s="3" t="s">
        <v>535</v>
      </c>
      <c r="D46" s="2" t="s">
        <v>89</v>
      </c>
      <c r="E46" s="4">
        <v>4417383</v>
      </c>
      <c r="F46" s="2" t="s">
        <v>337</v>
      </c>
      <c r="G46" s="38" t="s">
        <v>18</v>
      </c>
      <c r="H46" s="38" t="s">
        <v>44</v>
      </c>
      <c r="I46" s="5" t="s">
        <v>187</v>
      </c>
      <c r="J46" s="18">
        <v>2377070</v>
      </c>
      <c r="K46" s="18">
        <v>234800</v>
      </c>
      <c r="L46" s="18">
        <v>0</v>
      </c>
      <c r="M46" s="18">
        <f>SUM(J46:L46)</f>
        <v>2611870</v>
      </c>
      <c r="Q46"/>
    </row>
    <row r="47" spans="1:17" outlineLevel="1" collapsed="1" x14ac:dyDescent="0.25">
      <c r="A47" s="1"/>
      <c r="B47" s="2"/>
      <c r="C47" s="3"/>
      <c r="D47" s="39" t="s">
        <v>552</v>
      </c>
      <c r="E47" s="4"/>
      <c r="F47" s="2"/>
      <c r="G47" s="38"/>
      <c r="H47" s="38"/>
      <c r="I47" s="5"/>
      <c r="J47" s="18">
        <f>SUBTOTAL(9,J28:J46)</f>
        <v>50211110</v>
      </c>
      <c r="K47" s="18">
        <f>SUBTOTAL(9,K28:K46)</f>
        <v>4895600</v>
      </c>
      <c r="L47" s="18">
        <f>SUBTOTAL(9,L28:L46)</f>
        <v>0</v>
      </c>
      <c r="M47" s="18">
        <f>SUBTOTAL(9,M28:M46)</f>
        <v>55106710</v>
      </c>
      <c r="Q47"/>
    </row>
    <row r="48" spans="1:17" ht="25.5" hidden="1" outlineLevel="2" x14ac:dyDescent="0.25">
      <c r="A48" s="1">
        <v>40</v>
      </c>
      <c r="B48" s="2" t="s">
        <v>259</v>
      </c>
      <c r="C48" s="3" t="s">
        <v>260</v>
      </c>
      <c r="D48" s="2" t="s">
        <v>261</v>
      </c>
      <c r="E48" s="4">
        <v>2044545</v>
      </c>
      <c r="F48" s="2" t="s">
        <v>262</v>
      </c>
      <c r="G48" s="38" t="s">
        <v>28</v>
      </c>
      <c r="H48" s="38" t="s">
        <v>44</v>
      </c>
      <c r="I48" s="5" t="s">
        <v>53</v>
      </c>
      <c r="J48" s="18">
        <v>8583500</v>
      </c>
      <c r="K48" s="18">
        <v>147200</v>
      </c>
      <c r="L48" s="18">
        <v>0</v>
      </c>
      <c r="M48" s="18">
        <f>SUM(J48:L48)</f>
        <v>8730700</v>
      </c>
      <c r="Q48"/>
    </row>
    <row r="49" spans="1:17" ht="25.5" hidden="1" outlineLevel="2" x14ac:dyDescent="0.25">
      <c r="A49" s="1">
        <v>41</v>
      </c>
      <c r="B49" s="2" t="s">
        <v>263</v>
      </c>
      <c r="C49" s="3" t="s">
        <v>260</v>
      </c>
      <c r="D49" s="2" t="s">
        <v>261</v>
      </c>
      <c r="E49" s="4">
        <v>1056682</v>
      </c>
      <c r="F49" s="2" t="s">
        <v>264</v>
      </c>
      <c r="G49" s="38" t="s">
        <v>28</v>
      </c>
      <c r="H49" s="38" t="s">
        <v>44</v>
      </c>
      <c r="I49" s="5" t="s">
        <v>153</v>
      </c>
      <c r="J49" s="18">
        <v>21419160</v>
      </c>
      <c r="K49" s="18">
        <v>343600</v>
      </c>
      <c r="L49" s="18">
        <v>0</v>
      </c>
      <c r="M49" s="18">
        <f>SUM(J49:L49)</f>
        <v>21762760</v>
      </c>
      <c r="Q49"/>
    </row>
    <row r="50" spans="1:17" ht="38.25" hidden="1" outlineLevel="2" x14ac:dyDescent="0.25">
      <c r="A50" s="1">
        <v>42</v>
      </c>
      <c r="B50" s="2" t="s">
        <v>400</v>
      </c>
      <c r="C50" s="3" t="s">
        <v>401</v>
      </c>
      <c r="D50" s="2" t="s">
        <v>261</v>
      </c>
      <c r="E50" s="4">
        <v>3814684</v>
      </c>
      <c r="F50" s="2" t="s">
        <v>403</v>
      </c>
      <c r="G50" s="38" t="s">
        <v>28</v>
      </c>
      <c r="H50" s="38" t="s">
        <v>44</v>
      </c>
      <c r="I50" s="5" t="s">
        <v>56</v>
      </c>
      <c r="J50" s="18">
        <v>36518850</v>
      </c>
      <c r="K50" s="18">
        <v>252400</v>
      </c>
      <c r="L50" s="18">
        <v>0</v>
      </c>
      <c r="M50" s="18">
        <f>SUM(J50:L50)</f>
        <v>36771250</v>
      </c>
      <c r="Q50"/>
    </row>
    <row r="51" spans="1:17" ht="38.25" hidden="1" outlineLevel="2" x14ac:dyDescent="0.25">
      <c r="A51" s="1">
        <v>43</v>
      </c>
      <c r="B51" s="2" t="s">
        <v>400</v>
      </c>
      <c r="C51" s="3" t="s">
        <v>401</v>
      </c>
      <c r="D51" s="2" t="s">
        <v>261</v>
      </c>
      <c r="E51" s="4">
        <v>7585771</v>
      </c>
      <c r="F51" s="2" t="s">
        <v>406</v>
      </c>
      <c r="G51" s="38" t="s">
        <v>28</v>
      </c>
      <c r="H51" s="38" t="s">
        <v>44</v>
      </c>
      <c r="I51" s="5" t="s">
        <v>37</v>
      </c>
      <c r="J51" s="18">
        <v>29986830</v>
      </c>
      <c r="K51" s="18">
        <v>480000</v>
      </c>
      <c r="L51" s="18">
        <v>0</v>
      </c>
      <c r="M51" s="18">
        <f>SUM(J51:L51)</f>
        <v>30466830</v>
      </c>
      <c r="Q51"/>
    </row>
    <row r="52" spans="1:17" ht="38.25" hidden="1" outlineLevel="2" x14ac:dyDescent="0.25">
      <c r="A52" s="1">
        <v>44</v>
      </c>
      <c r="B52" s="2" t="s">
        <v>400</v>
      </c>
      <c r="C52" s="3" t="s">
        <v>401</v>
      </c>
      <c r="D52" s="2" t="s">
        <v>261</v>
      </c>
      <c r="E52" s="4">
        <v>9985120</v>
      </c>
      <c r="F52" s="2" t="s">
        <v>407</v>
      </c>
      <c r="G52" s="38" t="s">
        <v>28</v>
      </c>
      <c r="H52" s="38" t="s">
        <v>44</v>
      </c>
      <c r="I52" s="5" t="s">
        <v>37</v>
      </c>
      <c r="J52" s="18">
        <v>12239520</v>
      </c>
      <c r="K52" s="18">
        <v>196300</v>
      </c>
      <c r="L52" s="18">
        <v>0</v>
      </c>
      <c r="M52" s="18">
        <f>SUM(J52:L52)</f>
        <v>12435820</v>
      </c>
      <c r="Q52"/>
    </row>
    <row r="53" spans="1:17" ht="38.25" hidden="1" outlineLevel="2" x14ac:dyDescent="0.25">
      <c r="A53" s="1">
        <v>45</v>
      </c>
      <c r="B53" s="2" t="s">
        <v>319</v>
      </c>
      <c r="C53" s="3" t="s">
        <v>532</v>
      </c>
      <c r="D53" s="2" t="s">
        <v>261</v>
      </c>
      <c r="E53" s="4">
        <v>1254323</v>
      </c>
      <c r="F53" s="2" t="s">
        <v>320</v>
      </c>
      <c r="G53" s="38" t="s">
        <v>28</v>
      </c>
      <c r="H53" s="38" t="s">
        <v>44</v>
      </c>
      <c r="I53" s="5" t="s">
        <v>37</v>
      </c>
      <c r="J53" s="18">
        <v>42000000</v>
      </c>
      <c r="K53" s="18">
        <v>326900</v>
      </c>
      <c r="L53" s="18">
        <v>0</v>
      </c>
      <c r="M53" s="18">
        <f>SUM(J53:L53)</f>
        <v>42326900</v>
      </c>
      <c r="Q53"/>
    </row>
    <row r="54" spans="1:17" ht="38.25" hidden="1" outlineLevel="2" x14ac:dyDescent="0.25">
      <c r="A54" s="1">
        <v>46</v>
      </c>
      <c r="B54" s="2" t="s">
        <v>408</v>
      </c>
      <c r="C54" s="3" t="s">
        <v>409</v>
      </c>
      <c r="D54" s="2" t="s">
        <v>261</v>
      </c>
      <c r="E54" s="4">
        <v>5913460</v>
      </c>
      <c r="F54" s="2" t="s">
        <v>413</v>
      </c>
      <c r="G54" s="38" t="s">
        <v>28</v>
      </c>
      <c r="H54" s="38" t="s">
        <v>44</v>
      </c>
      <c r="I54" s="5" t="s">
        <v>187</v>
      </c>
      <c r="J54" s="18">
        <v>11015570</v>
      </c>
      <c r="K54" s="18">
        <v>176500</v>
      </c>
      <c r="L54" s="18">
        <v>0</v>
      </c>
      <c r="M54" s="18">
        <f>SUM(J54:L54)</f>
        <v>11192070</v>
      </c>
      <c r="Q54"/>
    </row>
    <row r="55" spans="1:17" ht="38.25" hidden="1" outlineLevel="2" x14ac:dyDescent="0.25">
      <c r="A55" s="1">
        <v>47</v>
      </c>
      <c r="B55" s="2" t="s">
        <v>415</v>
      </c>
      <c r="C55" s="3" t="s">
        <v>534</v>
      </c>
      <c r="D55" s="2" t="s">
        <v>261</v>
      </c>
      <c r="E55" s="4">
        <v>5277371</v>
      </c>
      <c r="F55" s="2" t="s">
        <v>417</v>
      </c>
      <c r="G55" s="38" t="s">
        <v>28</v>
      </c>
      <c r="H55" s="38" t="s">
        <v>44</v>
      </c>
      <c r="I55" s="5" t="s">
        <v>14</v>
      </c>
      <c r="J55" s="18">
        <v>11015570</v>
      </c>
      <c r="K55" s="18">
        <v>176700</v>
      </c>
      <c r="L55" s="18">
        <v>0</v>
      </c>
      <c r="M55" s="18">
        <f>SUM(J55:L55)</f>
        <v>11192270</v>
      </c>
      <c r="Q55"/>
    </row>
    <row r="56" spans="1:17" ht="38.25" hidden="1" outlineLevel="2" x14ac:dyDescent="0.25">
      <c r="A56" s="1">
        <v>48</v>
      </c>
      <c r="B56" s="2" t="s">
        <v>415</v>
      </c>
      <c r="C56" s="3" t="s">
        <v>534</v>
      </c>
      <c r="D56" s="2" t="s">
        <v>261</v>
      </c>
      <c r="E56" s="4">
        <v>6482378</v>
      </c>
      <c r="F56" s="2" t="s">
        <v>418</v>
      </c>
      <c r="G56" s="38" t="s">
        <v>28</v>
      </c>
      <c r="H56" s="38" t="s">
        <v>44</v>
      </c>
      <c r="I56" s="5" t="s">
        <v>29</v>
      </c>
      <c r="J56" s="18">
        <v>15980000</v>
      </c>
      <c r="K56" s="18">
        <v>0</v>
      </c>
      <c r="L56" s="18">
        <v>0</v>
      </c>
      <c r="M56" s="18">
        <f>SUM(J56:L56)</f>
        <v>15980000</v>
      </c>
      <c r="Q56"/>
    </row>
    <row r="57" spans="1:17" ht="38.25" hidden="1" outlineLevel="2" x14ac:dyDescent="0.25">
      <c r="A57" s="1">
        <v>49</v>
      </c>
      <c r="B57" s="2" t="s">
        <v>423</v>
      </c>
      <c r="C57" s="3" t="s">
        <v>424</v>
      </c>
      <c r="D57" s="2" t="s">
        <v>261</v>
      </c>
      <c r="E57" s="4">
        <v>5136643</v>
      </c>
      <c r="F57" s="2" t="s">
        <v>427</v>
      </c>
      <c r="G57" s="38" t="s">
        <v>28</v>
      </c>
      <c r="H57" s="38" t="s">
        <v>44</v>
      </c>
      <c r="I57" s="5" t="s">
        <v>81</v>
      </c>
      <c r="J57" s="18">
        <v>24000000</v>
      </c>
      <c r="K57" s="18">
        <v>481000</v>
      </c>
      <c r="L57" s="18">
        <v>0</v>
      </c>
      <c r="M57" s="18">
        <f>SUM(J57:L57)</f>
        <v>24481000</v>
      </c>
      <c r="Q57"/>
    </row>
    <row r="58" spans="1:17" ht="38.25" hidden="1" outlineLevel="2" x14ac:dyDescent="0.25">
      <c r="A58" s="1">
        <v>50</v>
      </c>
      <c r="B58" s="2" t="s">
        <v>423</v>
      </c>
      <c r="C58" s="3" t="s">
        <v>424</v>
      </c>
      <c r="D58" s="2" t="s">
        <v>261</v>
      </c>
      <c r="E58" s="4">
        <v>7057786</v>
      </c>
      <c r="F58" s="2" t="s">
        <v>425</v>
      </c>
      <c r="G58" s="38" t="s">
        <v>28</v>
      </c>
      <c r="H58" s="38" t="s">
        <v>44</v>
      </c>
      <c r="I58" s="5" t="s">
        <v>81</v>
      </c>
      <c r="J58" s="18">
        <v>24293430</v>
      </c>
      <c r="K58" s="18">
        <v>173700</v>
      </c>
      <c r="L58" s="18">
        <v>0</v>
      </c>
      <c r="M58" s="18">
        <f>SUM(J58:L58)</f>
        <v>24467130</v>
      </c>
      <c r="Q58"/>
    </row>
    <row r="59" spans="1:17" ht="38.25" hidden="1" outlineLevel="2" x14ac:dyDescent="0.25">
      <c r="A59" s="1">
        <v>51</v>
      </c>
      <c r="B59" s="2" t="s">
        <v>423</v>
      </c>
      <c r="C59" s="3" t="s">
        <v>424</v>
      </c>
      <c r="D59" s="2" t="s">
        <v>261</v>
      </c>
      <c r="E59" s="4">
        <v>7157277</v>
      </c>
      <c r="F59" s="2" t="s">
        <v>431</v>
      </c>
      <c r="G59" s="38" t="s">
        <v>28</v>
      </c>
      <c r="H59" s="38" t="s">
        <v>44</v>
      </c>
      <c r="I59" s="5" t="s">
        <v>81</v>
      </c>
      <c r="J59" s="18">
        <v>24000000</v>
      </c>
      <c r="K59" s="18">
        <v>400000</v>
      </c>
      <c r="L59" s="18">
        <v>0</v>
      </c>
      <c r="M59" s="18">
        <f>SUM(J59:L59)</f>
        <v>24400000</v>
      </c>
      <c r="Q59"/>
    </row>
    <row r="60" spans="1:17" ht="38.25" hidden="1" outlineLevel="2" x14ac:dyDescent="0.25">
      <c r="A60" s="1">
        <v>52</v>
      </c>
      <c r="B60" s="2" t="s">
        <v>423</v>
      </c>
      <c r="C60" s="3" t="s">
        <v>424</v>
      </c>
      <c r="D60" s="2" t="s">
        <v>261</v>
      </c>
      <c r="E60" s="4">
        <v>9147782</v>
      </c>
      <c r="F60" s="2" t="s">
        <v>433</v>
      </c>
      <c r="G60" s="38" t="s">
        <v>28</v>
      </c>
      <c r="H60" s="38" t="s">
        <v>44</v>
      </c>
      <c r="I60" s="5" t="s">
        <v>81</v>
      </c>
      <c r="J60" s="18">
        <v>19100000</v>
      </c>
      <c r="K60" s="18">
        <v>353400</v>
      </c>
      <c r="L60" s="18">
        <v>0</v>
      </c>
      <c r="M60" s="18">
        <f>SUM(J60:L60)</f>
        <v>19453400</v>
      </c>
      <c r="Q60"/>
    </row>
    <row r="61" spans="1:17" ht="38.25" hidden="1" outlineLevel="2" x14ac:dyDescent="0.25">
      <c r="A61" s="1">
        <v>53</v>
      </c>
      <c r="B61" s="2" t="s">
        <v>423</v>
      </c>
      <c r="C61" s="3" t="s">
        <v>424</v>
      </c>
      <c r="D61" s="2" t="s">
        <v>261</v>
      </c>
      <c r="E61" s="4">
        <v>9227617</v>
      </c>
      <c r="F61" s="2" t="s">
        <v>434</v>
      </c>
      <c r="G61" s="38" t="s">
        <v>28</v>
      </c>
      <c r="H61" s="38" t="s">
        <v>44</v>
      </c>
      <c r="I61" s="5" t="s">
        <v>81</v>
      </c>
      <c r="J61" s="18">
        <v>26314970</v>
      </c>
      <c r="K61" s="18">
        <v>422200</v>
      </c>
      <c r="L61" s="18">
        <v>0</v>
      </c>
      <c r="M61" s="18">
        <f>SUM(J61:L61)</f>
        <v>26737170</v>
      </c>
      <c r="Q61"/>
    </row>
    <row r="62" spans="1:17" ht="63.75" hidden="1" outlineLevel="2" x14ac:dyDescent="0.25">
      <c r="A62" s="1">
        <v>54</v>
      </c>
      <c r="B62" s="2" t="s">
        <v>436</v>
      </c>
      <c r="C62" s="3" t="s">
        <v>536</v>
      </c>
      <c r="D62" s="2" t="s">
        <v>261</v>
      </c>
      <c r="E62" s="4">
        <v>5730896</v>
      </c>
      <c r="F62" s="2" t="s">
        <v>441</v>
      </c>
      <c r="G62" s="38" t="s">
        <v>28</v>
      </c>
      <c r="H62" s="38" t="s">
        <v>44</v>
      </c>
      <c r="I62" s="5" t="s">
        <v>101</v>
      </c>
      <c r="J62" s="18">
        <v>11015570</v>
      </c>
      <c r="K62" s="18">
        <v>176700</v>
      </c>
      <c r="L62" s="18">
        <v>0</v>
      </c>
      <c r="M62" s="18">
        <f>SUM(J62:L62)</f>
        <v>11192270</v>
      </c>
      <c r="Q62"/>
    </row>
    <row r="63" spans="1:17" ht="63.75" hidden="1" outlineLevel="2" x14ac:dyDescent="0.25">
      <c r="A63" s="1">
        <v>55</v>
      </c>
      <c r="B63" s="2" t="s">
        <v>436</v>
      </c>
      <c r="C63" s="3" t="s">
        <v>536</v>
      </c>
      <c r="D63" s="2" t="s">
        <v>261</v>
      </c>
      <c r="E63" s="4">
        <v>8138516</v>
      </c>
      <c r="F63" s="2" t="s">
        <v>444</v>
      </c>
      <c r="G63" s="38" t="s">
        <v>28</v>
      </c>
      <c r="H63" s="38" t="s">
        <v>44</v>
      </c>
      <c r="I63" s="5" t="s">
        <v>101</v>
      </c>
      <c r="J63" s="18">
        <v>11015570</v>
      </c>
      <c r="K63" s="18">
        <v>176700</v>
      </c>
      <c r="L63" s="18">
        <v>0</v>
      </c>
      <c r="M63" s="18">
        <f>SUM(J63:L63)</f>
        <v>11192270</v>
      </c>
      <c r="Q63"/>
    </row>
    <row r="64" spans="1:17" ht="25.5" outlineLevel="1" collapsed="1" x14ac:dyDescent="0.25">
      <c r="A64" s="1"/>
      <c r="B64" s="2"/>
      <c r="C64" s="3"/>
      <c r="D64" s="39" t="s">
        <v>553</v>
      </c>
      <c r="E64" s="4"/>
      <c r="F64" s="2"/>
      <c r="G64" s="38"/>
      <c r="H64" s="38"/>
      <c r="I64" s="5"/>
      <c r="J64" s="18">
        <f>SUBTOTAL(9,J48:J63)</f>
        <v>328498540</v>
      </c>
      <c r="K64" s="18">
        <f>SUBTOTAL(9,K48:K63)</f>
        <v>4283300</v>
      </c>
      <c r="L64" s="18">
        <f>SUBTOTAL(9,L48:L63)</f>
        <v>0</v>
      </c>
      <c r="M64" s="18">
        <f>SUBTOTAL(9,M48:M63)</f>
        <v>332781840</v>
      </c>
      <c r="Q64"/>
    </row>
    <row r="65" spans="1:17" ht="25.5" hidden="1" outlineLevel="2" x14ac:dyDescent="0.25">
      <c r="A65" s="1">
        <v>56</v>
      </c>
      <c r="B65" s="2" t="s">
        <v>62</v>
      </c>
      <c r="C65" s="3" t="s">
        <v>487</v>
      </c>
      <c r="D65" s="2" t="s">
        <v>64</v>
      </c>
      <c r="E65" s="4">
        <v>6991665</v>
      </c>
      <c r="F65" s="2" t="s">
        <v>62</v>
      </c>
      <c r="G65" s="38" t="s">
        <v>28</v>
      </c>
      <c r="H65" s="38" t="s">
        <v>13</v>
      </c>
      <c r="I65" s="5" t="s">
        <v>56</v>
      </c>
      <c r="J65" s="18">
        <v>12002910</v>
      </c>
      <c r="K65" s="18">
        <v>0</v>
      </c>
      <c r="L65" s="18">
        <v>0</v>
      </c>
      <c r="M65" s="18">
        <f>SUM(J65:L65)</f>
        <v>12002910</v>
      </c>
      <c r="Q65"/>
    </row>
    <row r="66" spans="1:17" ht="25.5" hidden="1" outlineLevel="2" x14ac:dyDescent="0.25">
      <c r="A66" s="1">
        <v>57</v>
      </c>
      <c r="B66" s="2" t="s">
        <v>65</v>
      </c>
      <c r="C66" s="3" t="s">
        <v>488</v>
      </c>
      <c r="D66" s="2" t="s">
        <v>64</v>
      </c>
      <c r="E66" s="4">
        <v>1375503</v>
      </c>
      <c r="F66" s="2" t="s">
        <v>65</v>
      </c>
      <c r="G66" s="38" t="s">
        <v>28</v>
      </c>
      <c r="H66" s="38" t="s">
        <v>13</v>
      </c>
      <c r="I66" s="5" t="s">
        <v>66</v>
      </c>
      <c r="J66" s="18">
        <v>26578690</v>
      </c>
      <c r="K66" s="18">
        <v>0</v>
      </c>
      <c r="L66" s="18">
        <v>0</v>
      </c>
      <c r="M66" s="18">
        <f>SUM(J66:L66)</f>
        <v>26578690</v>
      </c>
      <c r="Q66"/>
    </row>
    <row r="67" spans="1:17" ht="25.5" hidden="1" outlineLevel="2" x14ac:dyDescent="0.25">
      <c r="A67" s="1">
        <v>58</v>
      </c>
      <c r="B67" s="2" t="s">
        <v>91</v>
      </c>
      <c r="C67" s="3" t="s">
        <v>493</v>
      </c>
      <c r="D67" s="2" t="s">
        <v>64</v>
      </c>
      <c r="E67" s="4">
        <v>1320592</v>
      </c>
      <c r="F67" s="2" t="s">
        <v>92</v>
      </c>
      <c r="G67" s="38" t="s">
        <v>28</v>
      </c>
      <c r="H67" s="38" t="s">
        <v>13</v>
      </c>
      <c r="I67" s="5" t="s">
        <v>59</v>
      </c>
      <c r="J67" s="18">
        <v>8691760</v>
      </c>
      <c r="K67" s="18">
        <v>589600</v>
      </c>
      <c r="L67" s="18">
        <v>0</v>
      </c>
      <c r="M67" s="18">
        <f>SUM(J67:L67)</f>
        <v>9281360</v>
      </c>
      <c r="Q67"/>
    </row>
    <row r="68" spans="1:17" ht="25.5" hidden="1" outlineLevel="2" x14ac:dyDescent="0.25">
      <c r="A68" s="1">
        <v>59</v>
      </c>
      <c r="B68" s="2" t="s">
        <v>91</v>
      </c>
      <c r="C68" s="3" t="s">
        <v>493</v>
      </c>
      <c r="D68" s="2" t="s">
        <v>64</v>
      </c>
      <c r="E68" s="4">
        <v>6211334</v>
      </c>
      <c r="F68" s="2" t="s">
        <v>95</v>
      </c>
      <c r="G68" s="38" t="s">
        <v>28</v>
      </c>
      <c r="H68" s="38" t="s">
        <v>13</v>
      </c>
      <c r="I68" s="5" t="s">
        <v>59</v>
      </c>
      <c r="J68" s="18">
        <v>3725040</v>
      </c>
      <c r="K68" s="18">
        <v>252600</v>
      </c>
      <c r="L68" s="18">
        <v>0</v>
      </c>
      <c r="M68" s="18">
        <f>SUM(J68:L68)</f>
        <v>3977640</v>
      </c>
      <c r="Q68"/>
    </row>
    <row r="69" spans="1:17" ht="25.5" hidden="1" outlineLevel="2" x14ac:dyDescent="0.25">
      <c r="A69" s="1">
        <v>60</v>
      </c>
      <c r="B69" s="2" t="s">
        <v>387</v>
      </c>
      <c r="C69" s="3" t="s">
        <v>496</v>
      </c>
      <c r="D69" s="2" t="s">
        <v>64</v>
      </c>
      <c r="E69" s="4">
        <v>8660859</v>
      </c>
      <c r="F69" s="2" t="s">
        <v>387</v>
      </c>
      <c r="G69" s="38" t="s">
        <v>28</v>
      </c>
      <c r="H69" s="38" t="s">
        <v>13</v>
      </c>
      <c r="I69" s="5" t="s">
        <v>14</v>
      </c>
      <c r="J69" s="18">
        <v>7036190</v>
      </c>
      <c r="K69" s="18">
        <v>180000</v>
      </c>
      <c r="L69" s="18">
        <v>0</v>
      </c>
      <c r="M69" s="18">
        <f>SUM(J69:L69)</f>
        <v>7216190</v>
      </c>
      <c r="Q69"/>
    </row>
    <row r="70" spans="1:17" ht="25.5" hidden="1" outlineLevel="2" x14ac:dyDescent="0.25">
      <c r="A70" s="1">
        <v>61</v>
      </c>
      <c r="B70" s="2" t="s">
        <v>115</v>
      </c>
      <c r="C70" s="3" t="s">
        <v>497</v>
      </c>
      <c r="D70" s="2" t="s">
        <v>64</v>
      </c>
      <c r="E70" s="4">
        <v>5508286</v>
      </c>
      <c r="F70" s="2" t="s">
        <v>115</v>
      </c>
      <c r="G70" s="38" t="s">
        <v>28</v>
      </c>
      <c r="H70" s="38" t="s">
        <v>13</v>
      </c>
      <c r="I70" s="5" t="s">
        <v>37</v>
      </c>
      <c r="J70" s="18">
        <v>3931980</v>
      </c>
      <c r="K70" s="18">
        <v>209600</v>
      </c>
      <c r="L70" s="18">
        <v>0</v>
      </c>
      <c r="M70" s="18">
        <f>SUM(J70:L70)</f>
        <v>4141580</v>
      </c>
      <c r="Q70"/>
    </row>
    <row r="71" spans="1:17" ht="25.5" hidden="1" outlineLevel="2" x14ac:dyDescent="0.25">
      <c r="A71" s="1">
        <v>62</v>
      </c>
      <c r="B71" s="2" t="s">
        <v>388</v>
      </c>
      <c r="C71" s="3" t="s">
        <v>498</v>
      </c>
      <c r="D71" s="2" t="s">
        <v>64</v>
      </c>
      <c r="E71" s="4">
        <v>9612398</v>
      </c>
      <c r="F71" s="2" t="s">
        <v>388</v>
      </c>
      <c r="G71" s="38" t="s">
        <v>28</v>
      </c>
      <c r="H71" s="38" t="s">
        <v>13</v>
      </c>
      <c r="I71" s="5" t="s">
        <v>53</v>
      </c>
      <c r="J71" s="18">
        <v>21847000</v>
      </c>
      <c r="K71" s="18">
        <v>726000</v>
      </c>
      <c r="L71" s="18">
        <v>0</v>
      </c>
      <c r="M71" s="18">
        <f>SUM(J71:L71)</f>
        <v>22573000</v>
      </c>
      <c r="Q71"/>
    </row>
    <row r="72" spans="1:17" ht="25.5" hidden="1" outlineLevel="2" x14ac:dyDescent="0.25">
      <c r="A72" s="1">
        <v>63</v>
      </c>
      <c r="B72" s="2" t="s">
        <v>390</v>
      </c>
      <c r="C72" s="3" t="s">
        <v>499</v>
      </c>
      <c r="D72" s="2" t="s">
        <v>64</v>
      </c>
      <c r="E72" s="4">
        <v>6376307</v>
      </c>
      <c r="F72" s="2" t="s">
        <v>390</v>
      </c>
      <c r="G72" s="38" t="s">
        <v>28</v>
      </c>
      <c r="H72" s="38" t="s">
        <v>13</v>
      </c>
      <c r="I72" s="5" t="s">
        <v>14</v>
      </c>
      <c r="J72" s="18">
        <v>28394000</v>
      </c>
      <c r="K72" s="18">
        <v>1194600</v>
      </c>
      <c r="L72" s="18">
        <v>0</v>
      </c>
      <c r="M72" s="18">
        <f>SUM(J72:L72)</f>
        <v>29588600</v>
      </c>
      <c r="Q72"/>
    </row>
    <row r="73" spans="1:17" ht="38.25" hidden="1" outlineLevel="2" x14ac:dyDescent="0.25">
      <c r="A73" s="1">
        <v>64</v>
      </c>
      <c r="B73" s="2" t="s">
        <v>391</v>
      </c>
      <c r="C73" s="3" t="s">
        <v>500</v>
      </c>
      <c r="D73" s="2" t="s">
        <v>64</v>
      </c>
      <c r="E73" s="4">
        <v>5385508</v>
      </c>
      <c r="F73" s="2" t="s">
        <v>391</v>
      </c>
      <c r="G73" s="38" t="s">
        <v>28</v>
      </c>
      <c r="H73" s="38" t="s">
        <v>13</v>
      </c>
      <c r="I73" s="5" t="s">
        <v>153</v>
      </c>
      <c r="J73" s="18">
        <v>13037640</v>
      </c>
      <c r="K73" s="18">
        <v>884300</v>
      </c>
      <c r="L73" s="18">
        <v>0</v>
      </c>
      <c r="M73" s="18">
        <f>SUM(J73:L73)</f>
        <v>13921940</v>
      </c>
      <c r="Q73"/>
    </row>
    <row r="74" spans="1:17" ht="25.5" hidden="1" outlineLevel="2" x14ac:dyDescent="0.25">
      <c r="A74" s="1">
        <v>65</v>
      </c>
      <c r="B74" s="2" t="s">
        <v>145</v>
      </c>
      <c r="C74" s="3" t="s">
        <v>507</v>
      </c>
      <c r="D74" s="2" t="s">
        <v>64</v>
      </c>
      <c r="E74" s="4">
        <v>5713671</v>
      </c>
      <c r="F74" s="2" t="s">
        <v>147</v>
      </c>
      <c r="G74" s="38" t="s">
        <v>28</v>
      </c>
      <c r="H74" s="38" t="s">
        <v>13</v>
      </c>
      <c r="I74" s="5" t="s">
        <v>59</v>
      </c>
      <c r="J74" s="18">
        <v>3931980</v>
      </c>
      <c r="K74" s="18">
        <v>266600</v>
      </c>
      <c r="L74" s="18">
        <v>0</v>
      </c>
      <c r="M74" s="18">
        <f>SUM(J74:L74)</f>
        <v>4198580</v>
      </c>
      <c r="Q74"/>
    </row>
    <row r="75" spans="1:17" hidden="1" outlineLevel="2" x14ac:dyDescent="0.25">
      <c r="A75" s="1">
        <v>66</v>
      </c>
      <c r="B75" s="2" t="s">
        <v>150</v>
      </c>
      <c r="C75" s="3" t="s">
        <v>508</v>
      </c>
      <c r="D75" s="2" t="s">
        <v>64</v>
      </c>
      <c r="E75" s="4">
        <v>4645805</v>
      </c>
      <c r="F75" s="2" t="s">
        <v>156</v>
      </c>
      <c r="G75" s="38" t="s">
        <v>28</v>
      </c>
      <c r="H75" s="38" t="s">
        <v>13</v>
      </c>
      <c r="I75" s="5" t="s">
        <v>153</v>
      </c>
      <c r="J75" s="18">
        <v>9519550</v>
      </c>
      <c r="K75" s="18">
        <v>645800</v>
      </c>
      <c r="L75" s="18">
        <v>0</v>
      </c>
      <c r="M75" s="18">
        <f>SUM(J75:L75)</f>
        <v>10165350</v>
      </c>
      <c r="Q75"/>
    </row>
    <row r="76" spans="1:17" hidden="1" outlineLevel="2" x14ac:dyDescent="0.25">
      <c r="A76" s="1">
        <v>67</v>
      </c>
      <c r="B76" s="2" t="s">
        <v>166</v>
      </c>
      <c r="C76" s="3" t="s">
        <v>174</v>
      </c>
      <c r="D76" s="2" t="s">
        <v>64</v>
      </c>
      <c r="E76" s="4">
        <v>2566221</v>
      </c>
      <c r="F76" s="2" t="s">
        <v>171</v>
      </c>
      <c r="G76" s="38" t="s">
        <v>28</v>
      </c>
      <c r="H76" s="38" t="s">
        <v>13</v>
      </c>
      <c r="I76" s="5" t="s">
        <v>81</v>
      </c>
      <c r="J76" s="18">
        <v>4966720</v>
      </c>
      <c r="K76" s="18">
        <v>264700</v>
      </c>
      <c r="L76" s="18">
        <v>0</v>
      </c>
      <c r="M76" s="18">
        <f>SUM(J76:L76)</f>
        <v>5231420</v>
      </c>
      <c r="Q76"/>
    </row>
    <row r="77" spans="1:17" ht="25.5" hidden="1" outlineLevel="2" x14ac:dyDescent="0.25">
      <c r="A77" s="1">
        <v>68</v>
      </c>
      <c r="B77" s="2" t="s">
        <v>166</v>
      </c>
      <c r="C77" s="3" t="s">
        <v>174</v>
      </c>
      <c r="D77" s="2" t="s">
        <v>64</v>
      </c>
      <c r="E77" s="4">
        <v>9608438</v>
      </c>
      <c r="F77" s="2" t="s">
        <v>182</v>
      </c>
      <c r="G77" s="38" t="s">
        <v>28</v>
      </c>
      <c r="H77" s="38" t="s">
        <v>13</v>
      </c>
      <c r="I77" s="5" t="s">
        <v>81</v>
      </c>
      <c r="J77" s="18">
        <v>5794510</v>
      </c>
      <c r="K77" s="18">
        <v>308900</v>
      </c>
      <c r="L77" s="18">
        <v>0</v>
      </c>
      <c r="M77" s="18">
        <f>SUM(J77:L77)</f>
        <v>6103410</v>
      </c>
      <c r="Q77"/>
    </row>
    <row r="78" spans="1:17" ht="25.5" hidden="1" outlineLevel="2" x14ac:dyDescent="0.25">
      <c r="A78" s="1">
        <v>69</v>
      </c>
      <c r="B78" s="2" t="s">
        <v>185</v>
      </c>
      <c r="C78" s="3" t="s">
        <v>510</v>
      </c>
      <c r="D78" s="2" t="s">
        <v>64</v>
      </c>
      <c r="E78" s="4">
        <v>1494420</v>
      </c>
      <c r="F78" s="2" t="s">
        <v>186</v>
      </c>
      <c r="G78" s="38" t="s">
        <v>28</v>
      </c>
      <c r="H78" s="38" t="s">
        <v>13</v>
      </c>
      <c r="I78" s="5" t="s">
        <v>187</v>
      </c>
      <c r="J78" s="18">
        <v>2483360</v>
      </c>
      <c r="K78" s="18">
        <v>168300</v>
      </c>
      <c r="L78" s="18">
        <v>0</v>
      </c>
      <c r="M78" s="18">
        <f>SUM(J78:L78)</f>
        <v>2651660</v>
      </c>
      <c r="Q78"/>
    </row>
    <row r="79" spans="1:17" hidden="1" outlineLevel="2" x14ac:dyDescent="0.25">
      <c r="A79" s="1">
        <v>70</v>
      </c>
      <c r="B79" s="2" t="s">
        <v>185</v>
      </c>
      <c r="C79" s="3" t="s">
        <v>510</v>
      </c>
      <c r="D79" s="2" t="s">
        <v>64</v>
      </c>
      <c r="E79" s="4">
        <v>2002899</v>
      </c>
      <c r="F79" s="2" t="s">
        <v>189</v>
      </c>
      <c r="G79" s="38" t="s">
        <v>28</v>
      </c>
      <c r="H79" s="38" t="s">
        <v>13</v>
      </c>
      <c r="I79" s="5" t="s">
        <v>187</v>
      </c>
      <c r="J79" s="18">
        <v>3104200</v>
      </c>
      <c r="K79" s="18">
        <v>210400</v>
      </c>
      <c r="L79" s="18">
        <v>0</v>
      </c>
      <c r="M79" s="18">
        <f>SUM(J79:L79)</f>
        <v>3314600</v>
      </c>
      <c r="Q79"/>
    </row>
    <row r="80" spans="1:17" ht="25.5" hidden="1" outlineLevel="2" x14ac:dyDescent="0.25">
      <c r="A80" s="1">
        <v>71</v>
      </c>
      <c r="B80" s="2" t="s">
        <v>185</v>
      </c>
      <c r="C80" s="3" t="s">
        <v>510</v>
      </c>
      <c r="D80" s="2" t="s">
        <v>64</v>
      </c>
      <c r="E80" s="4">
        <v>2694393</v>
      </c>
      <c r="F80" s="2" t="s">
        <v>191</v>
      </c>
      <c r="G80" s="38" t="s">
        <v>28</v>
      </c>
      <c r="H80" s="38" t="s">
        <v>13</v>
      </c>
      <c r="I80" s="5" t="s">
        <v>187</v>
      </c>
      <c r="J80" s="18">
        <v>3518090</v>
      </c>
      <c r="K80" s="18">
        <v>238500</v>
      </c>
      <c r="L80" s="18">
        <v>0</v>
      </c>
      <c r="M80" s="18">
        <f>SUM(J80:L80)</f>
        <v>3756590</v>
      </c>
      <c r="Q80"/>
    </row>
    <row r="81" spans="1:17" ht="25.5" hidden="1" outlineLevel="2" x14ac:dyDescent="0.25">
      <c r="A81" s="1">
        <v>72</v>
      </c>
      <c r="B81" s="2" t="s">
        <v>211</v>
      </c>
      <c r="C81" s="3" t="s">
        <v>512</v>
      </c>
      <c r="D81" s="2" t="s">
        <v>64</v>
      </c>
      <c r="E81" s="4">
        <v>8071473</v>
      </c>
      <c r="F81" s="2" t="s">
        <v>224</v>
      </c>
      <c r="G81" s="38" t="s">
        <v>28</v>
      </c>
      <c r="H81" s="38" t="s">
        <v>13</v>
      </c>
      <c r="I81" s="5" t="s">
        <v>213</v>
      </c>
      <c r="J81" s="18">
        <v>5380610</v>
      </c>
      <c r="K81" s="18">
        <v>364900</v>
      </c>
      <c r="L81" s="18">
        <v>0</v>
      </c>
      <c r="M81" s="18">
        <f>SUM(J81:L81)</f>
        <v>5745510</v>
      </c>
      <c r="Q81"/>
    </row>
    <row r="82" spans="1:17" ht="25.5" hidden="1" outlineLevel="2" x14ac:dyDescent="0.25">
      <c r="A82" s="1">
        <v>73</v>
      </c>
      <c r="B82" s="2" t="s">
        <v>237</v>
      </c>
      <c r="C82" s="3" t="s">
        <v>515</v>
      </c>
      <c r="D82" s="2" t="s">
        <v>64</v>
      </c>
      <c r="E82" s="4">
        <v>1898055</v>
      </c>
      <c r="F82" s="2" t="s">
        <v>238</v>
      </c>
      <c r="G82" s="38" t="s">
        <v>28</v>
      </c>
      <c r="H82" s="38" t="s">
        <v>13</v>
      </c>
      <c r="I82" s="5" t="s">
        <v>101</v>
      </c>
      <c r="J82" s="18">
        <v>4138930</v>
      </c>
      <c r="K82" s="18">
        <v>0</v>
      </c>
      <c r="L82" s="18">
        <v>0</v>
      </c>
      <c r="M82" s="18">
        <f>SUM(J82:L82)</f>
        <v>4138930</v>
      </c>
      <c r="Q82"/>
    </row>
    <row r="83" spans="1:17" ht="25.5" hidden="1" outlineLevel="2" x14ac:dyDescent="0.25">
      <c r="A83" s="1">
        <v>74</v>
      </c>
      <c r="B83" s="2" t="s">
        <v>253</v>
      </c>
      <c r="C83" s="3" t="s">
        <v>522</v>
      </c>
      <c r="D83" s="2" t="s">
        <v>64</v>
      </c>
      <c r="E83" s="4">
        <v>7633164</v>
      </c>
      <c r="F83" s="2" t="s">
        <v>254</v>
      </c>
      <c r="G83" s="38" t="s">
        <v>28</v>
      </c>
      <c r="H83" s="38" t="s">
        <v>13</v>
      </c>
      <c r="I83" s="5" t="s">
        <v>14</v>
      </c>
      <c r="J83" s="18">
        <v>3931980</v>
      </c>
      <c r="K83" s="18">
        <v>266600</v>
      </c>
      <c r="L83" s="18">
        <v>0</v>
      </c>
      <c r="M83" s="18">
        <f>SUM(J83:L83)</f>
        <v>4198580</v>
      </c>
      <c r="Q83"/>
    </row>
    <row r="84" spans="1:17" ht="25.5" hidden="1" outlineLevel="2" x14ac:dyDescent="0.25">
      <c r="A84" s="1">
        <v>75</v>
      </c>
      <c r="B84" s="2" t="s">
        <v>259</v>
      </c>
      <c r="C84" s="3" t="s">
        <v>260</v>
      </c>
      <c r="D84" s="2" t="s">
        <v>64</v>
      </c>
      <c r="E84" s="4">
        <v>4961534</v>
      </c>
      <c r="F84" s="2" t="s">
        <v>262</v>
      </c>
      <c r="G84" s="38" t="s">
        <v>28</v>
      </c>
      <c r="H84" s="38" t="s">
        <v>13</v>
      </c>
      <c r="I84" s="5" t="s">
        <v>53</v>
      </c>
      <c r="J84" s="18">
        <v>3104200</v>
      </c>
      <c r="K84" s="18">
        <v>210400</v>
      </c>
      <c r="L84" s="18">
        <v>0</v>
      </c>
      <c r="M84" s="18">
        <f>SUM(J84:L84)</f>
        <v>3314600</v>
      </c>
      <c r="Q84"/>
    </row>
    <row r="85" spans="1:17" ht="25.5" hidden="1" outlineLevel="2" x14ac:dyDescent="0.25">
      <c r="A85" s="1">
        <v>76</v>
      </c>
      <c r="B85" s="2" t="s">
        <v>272</v>
      </c>
      <c r="C85" s="3" t="s">
        <v>260</v>
      </c>
      <c r="D85" s="2" t="s">
        <v>64</v>
      </c>
      <c r="E85" s="4">
        <v>5269505</v>
      </c>
      <c r="F85" s="2" t="s">
        <v>276</v>
      </c>
      <c r="G85" s="38" t="s">
        <v>28</v>
      </c>
      <c r="H85" s="38" t="s">
        <v>13</v>
      </c>
      <c r="I85" s="5" t="s">
        <v>14</v>
      </c>
      <c r="J85" s="18">
        <v>9519550</v>
      </c>
      <c r="K85" s="18">
        <v>645800</v>
      </c>
      <c r="L85" s="18">
        <v>0</v>
      </c>
      <c r="M85" s="18">
        <f>SUM(J85:L85)</f>
        <v>10165350</v>
      </c>
      <c r="Q85"/>
    </row>
    <row r="86" spans="1:17" ht="25.5" hidden="1" outlineLevel="2" x14ac:dyDescent="0.25">
      <c r="A86" s="1">
        <v>77</v>
      </c>
      <c r="B86" s="2" t="s">
        <v>311</v>
      </c>
      <c r="C86" s="3" t="s">
        <v>530</v>
      </c>
      <c r="D86" s="2" t="s">
        <v>64</v>
      </c>
      <c r="E86" s="4">
        <v>1869567</v>
      </c>
      <c r="F86" s="2" t="s">
        <v>313</v>
      </c>
      <c r="G86" s="38" t="s">
        <v>28</v>
      </c>
      <c r="H86" s="38" t="s">
        <v>13</v>
      </c>
      <c r="I86" s="5" t="s">
        <v>153</v>
      </c>
      <c r="J86" s="18">
        <v>8691760</v>
      </c>
      <c r="K86" s="18">
        <v>582000</v>
      </c>
      <c r="L86" s="18">
        <v>0</v>
      </c>
      <c r="M86" s="18">
        <f>SUM(J86:L86)</f>
        <v>9273760</v>
      </c>
      <c r="Q86"/>
    </row>
    <row r="87" spans="1:17" ht="25.5" hidden="1" outlineLevel="2" x14ac:dyDescent="0.25">
      <c r="A87" s="1">
        <v>78</v>
      </c>
      <c r="B87" s="2" t="s">
        <v>311</v>
      </c>
      <c r="C87" s="3" t="s">
        <v>530</v>
      </c>
      <c r="D87" s="2" t="s">
        <v>64</v>
      </c>
      <c r="E87" s="4">
        <v>3511015</v>
      </c>
      <c r="F87" s="2" t="s">
        <v>313</v>
      </c>
      <c r="G87" s="38" t="s">
        <v>28</v>
      </c>
      <c r="H87" s="38" t="s">
        <v>13</v>
      </c>
      <c r="I87" s="5" t="s">
        <v>153</v>
      </c>
      <c r="J87" s="18">
        <v>14486270</v>
      </c>
      <c r="K87" s="18">
        <v>969000</v>
      </c>
      <c r="L87" s="18">
        <v>0</v>
      </c>
      <c r="M87" s="18">
        <f>SUM(J87:L87)</f>
        <v>15455270</v>
      </c>
      <c r="Q87"/>
    </row>
    <row r="88" spans="1:17" ht="38.25" hidden="1" outlineLevel="2" x14ac:dyDescent="0.25">
      <c r="A88" s="1">
        <v>79</v>
      </c>
      <c r="B88" s="2" t="s">
        <v>319</v>
      </c>
      <c r="C88" s="3" t="s">
        <v>532</v>
      </c>
      <c r="D88" s="2" t="s">
        <v>64</v>
      </c>
      <c r="E88" s="4">
        <v>5115374</v>
      </c>
      <c r="F88" s="2" t="s">
        <v>325</v>
      </c>
      <c r="G88" s="38" t="s">
        <v>28</v>
      </c>
      <c r="H88" s="38" t="s">
        <v>13</v>
      </c>
      <c r="I88" s="5" t="s">
        <v>37</v>
      </c>
      <c r="J88" s="18">
        <v>25227230</v>
      </c>
      <c r="K88" s="18">
        <v>665200</v>
      </c>
      <c r="L88" s="18">
        <v>0</v>
      </c>
      <c r="M88" s="18">
        <f>SUM(J88:L88)</f>
        <v>25892430</v>
      </c>
      <c r="Q88"/>
    </row>
    <row r="89" spans="1:17" ht="38.25" hidden="1" outlineLevel="2" x14ac:dyDescent="0.25">
      <c r="A89" s="1">
        <v>80</v>
      </c>
      <c r="B89" s="2" t="s">
        <v>319</v>
      </c>
      <c r="C89" s="3" t="s">
        <v>532</v>
      </c>
      <c r="D89" s="2" t="s">
        <v>64</v>
      </c>
      <c r="E89" s="4">
        <v>9606164</v>
      </c>
      <c r="F89" s="2" t="s">
        <v>331</v>
      </c>
      <c r="G89" s="38" t="s">
        <v>28</v>
      </c>
      <c r="H89" s="38" t="s">
        <v>13</v>
      </c>
      <c r="I89" s="5" t="s">
        <v>37</v>
      </c>
      <c r="J89" s="18">
        <v>16555740</v>
      </c>
      <c r="K89" s="18">
        <v>607800</v>
      </c>
      <c r="L89" s="18">
        <v>0</v>
      </c>
      <c r="M89" s="18">
        <f>SUM(J89:L89)</f>
        <v>17163540</v>
      </c>
      <c r="Q89"/>
    </row>
    <row r="90" spans="1:17" ht="38.25" hidden="1" outlineLevel="2" x14ac:dyDescent="0.25">
      <c r="A90" s="1">
        <v>81</v>
      </c>
      <c r="B90" s="2" t="s">
        <v>319</v>
      </c>
      <c r="C90" s="3" t="s">
        <v>532</v>
      </c>
      <c r="D90" s="2" t="s">
        <v>64</v>
      </c>
      <c r="E90" s="4">
        <v>9987041</v>
      </c>
      <c r="F90" s="2" t="s">
        <v>332</v>
      </c>
      <c r="G90" s="38" t="s">
        <v>28</v>
      </c>
      <c r="H90" s="38" t="s">
        <v>13</v>
      </c>
      <c r="I90" s="5" t="s">
        <v>37</v>
      </c>
      <c r="J90" s="18">
        <v>17176580</v>
      </c>
      <c r="K90" s="18">
        <v>915700</v>
      </c>
      <c r="L90" s="18">
        <v>0</v>
      </c>
      <c r="M90" s="18">
        <f>SUM(J90:L90)</f>
        <v>18092280</v>
      </c>
      <c r="Q90"/>
    </row>
    <row r="91" spans="1:17" ht="25.5" hidden="1" outlineLevel="2" x14ac:dyDescent="0.25">
      <c r="A91" s="1">
        <v>82</v>
      </c>
      <c r="B91" s="2" t="s">
        <v>408</v>
      </c>
      <c r="C91" s="3" t="s">
        <v>409</v>
      </c>
      <c r="D91" s="2" t="s">
        <v>64</v>
      </c>
      <c r="E91" s="4">
        <v>1641635</v>
      </c>
      <c r="F91" s="2" t="s">
        <v>410</v>
      </c>
      <c r="G91" s="38" t="s">
        <v>28</v>
      </c>
      <c r="H91" s="38" t="s">
        <v>13</v>
      </c>
      <c r="I91" s="5" t="s">
        <v>187</v>
      </c>
      <c r="J91" s="18">
        <v>25902960</v>
      </c>
      <c r="K91" s="18">
        <v>949700</v>
      </c>
      <c r="L91" s="18">
        <v>0</v>
      </c>
      <c r="M91" s="18">
        <f>SUM(J91:L91)</f>
        <v>26852660</v>
      </c>
      <c r="Q91"/>
    </row>
    <row r="92" spans="1:17" ht="25.5" hidden="1" outlineLevel="2" x14ac:dyDescent="0.25">
      <c r="A92" s="1">
        <v>83</v>
      </c>
      <c r="B92" s="2" t="s">
        <v>408</v>
      </c>
      <c r="C92" s="3" t="s">
        <v>409</v>
      </c>
      <c r="D92" s="2" t="s">
        <v>64</v>
      </c>
      <c r="E92" s="4">
        <v>6523437</v>
      </c>
      <c r="F92" s="2" t="s">
        <v>414</v>
      </c>
      <c r="G92" s="38" t="s">
        <v>28</v>
      </c>
      <c r="H92" s="38" t="s">
        <v>13</v>
      </c>
      <c r="I92" s="5" t="s">
        <v>143</v>
      </c>
      <c r="J92" s="18">
        <v>8277870</v>
      </c>
      <c r="K92" s="18">
        <v>561500</v>
      </c>
      <c r="L92" s="18">
        <v>0</v>
      </c>
      <c r="M92" s="18">
        <f>SUM(J92:L92)</f>
        <v>8839370</v>
      </c>
      <c r="Q92"/>
    </row>
    <row r="93" spans="1:17" ht="25.5" hidden="1" outlineLevel="2" x14ac:dyDescent="0.25">
      <c r="A93" s="1">
        <v>84</v>
      </c>
      <c r="B93" s="2" t="s">
        <v>333</v>
      </c>
      <c r="C93" s="3" t="s">
        <v>533</v>
      </c>
      <c r="D93" s="2" t="s">
        <v>64</v>
      </c>
      <c r="E93" s="4">
        <v>5512254</v>
      </c>
      <c r="F93" s="2" t="s">
        <v>334</v>
      </c>
      <c r="G93" s="38" t="s">
        <v>28</v>
      </c>
      <c r="H93" s="38" t="s">
        <v>13</v>
      </c>
      <c r="I93" s="5" t="s">
        <v>37</v>
      </c>
      <c r="J93" s="18">
        <v>6415350</v>
      </c>
      <c r="K93" s="18">
        <v>435100</v>
      </c>
      <c r="L93" s="18">
        <v>0</v>
      </c>
      <c r="M93" s="18">
        <f>SUM(J93:L93)</f>
        <v>6850450</v>
      </c>
      <c r="Q93"/>
    </row>
    <row r="94" spans="1:17" ht="38.25" hidden="1" outlineLevel="2" x14ac:dyDescent="0.25">
      <c r="A94" s="1">
        <v>85</v>
      </c>
      <c r="B94" s="2" t="s">
        <v>423</v>
      </c>
      <c r="C94" s="3" t="s">
        <v>424</v>
      </c>
      <c r="D94" s="2" t="s">
        <v>64</v>
      </c>
      <c r="E94" s="4">
        <v>4873208</v>
      </c>
      <c r="F94" s="2" t="s">
        <v>426</v>
      </c>
      <c r="G94" s="38" t="s">
        <v>28</v>
      </c>
      <c r="H94" s="38" t="s">
        <v>13</v>
      </c>
      <c r="I94" s="5" t="s">
        <v>81</v>
      </c>
      <c r="J94" s="18">
        <v>25000000</v>
      </c>
      <c r="K94" s="18">
        <v>1025400</v>
      </c>
      <c r="L94" s="18">
        <v>0</v>
      </c>
      <c r="M94" s="18">
        <f>SUM(J94:L94)</f>
        <v>26025400</v>
      </c>
      <c r="Q94"/>
    </row>
    <row r="95" spans="1:17" ht="38.25" hidden="1" outlineLevel="2" x14ac:dyDescent="0.25">
      <c r="A95" s="1">
        <v>86</v>
      </c>
      <c r="B95" s="2" t="s">
        <v>423</v>
      </c>
      <c r="C95" s="3" t="s">
        <v>424</v>
      </c>
      <c r="D95" s="2" t="s">
        <v>64</v>
      </c>
      <c r="E95" s="4">
        <v>5582729</v>
      </c>
      <c r="F95" s="2" t="s">
        <v>428</v>
      </c>
      <c r="G95" s="38" t="s">
        <v>28</v>
      </c>
      <c r="H95" s="38" t="s">
        <v>13</v>
      </c>
      <c r="I95" s="5" t="s">
        <v>81</v>
      </c>
      <c r="J95" s="18">
        <v>7863970</v>
      </c>
      <c r="K95" s="18">
        <v>533400</v>
      </c>
      <c r="L95" s="18">
        <v>0</v>
      </c>
      <c r="M95" s="18">
        <f>SUM(J95:L95)</f>
        <v>8397370</v>
      </c>
      <c r="Q95"/>
    </row>
    <row r="96" spans="1:17" ht="38.25" hidden="1" outlineLevel="2" x14ac:dyDescent="0.25">
      <c r="A96" s="1">
        <v>87</v>
      </c>
      <c r="B96" s="2" t="s">
        <v>423</v>
      </c>
      <c r="C96" s="3" t="s">
        <v>424</v>
      </c>
      <c r="D96" s="2" t="s">
        <v>64</v>
      </c>
      <c r="E96" s="4">
        <v>8332631</v>
      </c>
      <c r="F96" s="2" t="s">
        <v>432</v>
      </c>
      <c r="G96" s="38" t="s">
        <v>28</v>
      </c>
      <c r="H96" s="38" t="s">
        <v>13</v>
      </c>
      <c r="I96" s="5" t="s">
        <v>81</v>
      </c>
      <c r="J96" s="18">
        <v>24000000</v>
      </c>
      <c r="K96" s="18">
        <v>770000</v>
      </c>
      <c r="L96" s="18">
        <v>0</v>
      </c>
      <c r="M96" s="18">
        <f>SUM(J96:L96)</f>
        <v>24770000</v>
      </c>
      <c r="Q96"/>
    </row>
    <row r="97" spans="1:17" ht="25.5" hidden="1" outlineLevel="2" x14ac:dyDescent="0.25">
      <c r="A97" s="1">
        <v>88</v>
      </c>
      <c r="B97" s="2" t="s">
        <v>436</v>
      </c>
      <c r="C97" s="3" t="s">
        <v>536</v>
      </c>
      <c r="D97" s="2" t="s">
        <v>64</v>
      </c>
      <c r="E97" s="4">
        <v>2080657</v>
      </c>
      <c r="F97" s="2" t="s">
        <v>437</v>
      </c>
      <c r="G97" s="38" t="s">
        <v>28</v>
      </c>
      <c r="H97" s="38" t="s">
        <v>13</v>
      </c>
      <c r="I97" s="5" t="s">
        <v>213</v>
      </c>
      <c r="J97" s="18">
        <v>44147650</v>
      </c>
      <c r="K97" s="18">
        <v>1618600</v>
      </c>
      <c r="L97" s="18">
        <v>0</v>
      </c>
      <c r="M97" s="18">
        <f>SUM(J97:L97)</f>
        <v>45766250</v>
      </c>
      <c r="Q97"/>
    </row>
    <row r="98" spans="1:17" ht="25.5" hidden="1" outlineLevel="2" x14ac:dyDescent="0.25">
      <c r="A98" s="1">
        <v>89</v>
      </c>
      <c r="B98" s="2" t="s">
        <v>436</v>
      </c>
      <c r="C98" s="3" t="s">
        <v>536</v>
      </c>
      <c r="D98" s="2" t="s">
        <v>64</v>
      </c>
      <c r="E98" s="4">
        <v>2952927</v>
      </c>
      <c r="F98" s="2" t="s">
        <v>439</v>
      </c>
      <c r="G98" s="38" t="s">
        <v>28</v>
      </c>
      <c r="H98" s="38" t="s">
        <v>13</v>
      </c>
      <c r="I98" s="5" t="s">
        <v>101</v>
      </c>
      <c r="J98" s="18">
        <v>10140390</v>
      </c>
      <c r="K98" s="18">
        <v>687900</v>
      </c>
      <c r="L98" s="18">
        <v>0</v>
      </c>
      <c r="M98" s="18">
        <f>SUM(J98:L98)</f>
        <v>10828290</v>
      </c>
      <c r="Q98"/>
    </row>
    <row r="99" spans="1:17" ht="25.5" hidden="1" outlineLevel="2" x14ac:dyDescent="0.25">
      <c r="A99" s="1">
        <v>90</v>
      </c>
      <c r="B99" s="2" t="s">
        <v>436</v>
      </c>
      <c r="C99" s="3" t="s">
        <v>536</v>
      </c>
      <c r="D99" s="2" t="s">
        <v>64</v>
      </c>
      <c r="E99" s="4">
        <v>5239713</v>
      </c>
      <c r="F99" s="2" t="s">
        <v>440</v>
      </c>
      <c r="G99" s="38" t="s">
        <v>28</v>
      </c>
      <c r="H99" s="38" t="s">
        <v>13</v>
      </c>
      <c r="I99" s="5" t="s">
        <v>59</v>
      </c>
      <c r="J99" s="18">
        <v>10554280</v>
      </c>
      <c r="K99" s="18">
        <v>715800</v>
      </c>
      <c r="L99" s="18">
        <v>0</v>
      </c>
      <c r="M99" s="18">
        <f>SUM(J99:L99)</f>
        <v>11270080</v>
      </c>
      <c r="Q99"/>
    </row>
    <row r="100" spans="1:17" ht="25.5" hidden="1" outlineLevel="2" x14ac:dyDescent="0.25">
      <c r="A100" s="1">
        <v>91</v>
      </c>
      <c r="B100" s="2" t="s">
        <v>436</v>
      </c>
      <c r="C100" s="3" t="s">
        <v>536</v>
      </c>
      <c r="D100" s="2" t="s">
        <v>64</v>
      </c>
      <c r="E100" s="4">
        <v>5934524</v>
      </c>
      <c r="F100" s="2" t="s">
        <v>442</v>
      </c>
      <c r="G100" s="38" t="s">
        <v>28</v>
      </c>
      <c r="H100" s="38" t="s">
        <v>13</v>
      </c>
      <c r="I100" s="5" t="s">
        <v>59</v>
      </c>
      <c r="J100" s="18">
        <v>28831120</v>
      </c>
      <c r="K100" s="18">
        <v>1057000</v>
      </c>
      <c r="L100" s="18">
        <v>0</v>
      </c>
      <c r="M100" s="18">
        <f>SUM(J100:L100)</f>
        <v>29888120</v>
      </c>
      <c r="Q100"/>
    </row>
    <row r="101" spans="1:17" outlineLevel="1" collapsed="1" x14ac:dyDescent="0.25">
      <c r="A101" s="1"/>
      <c r="B101" s="2"/>
      <c r="C101" s="3"/>
      <c r="D101" s="39" t="s">
        <v>554</v>
      </c>
      <c r="E101" s="4"/>
      <c r="F101" s="2"/>
      <c r="G101" s="38"/>
      <c r="H101" s="38"/>
      <c r="I101" s="5"/>
      <c r="J101" s="18">
        <f>SUBTOTAL(9,J65:J100)</f>
        <v>457910060</v>
      </c>
      <c r="K101" s="18">
        <f>SUBTOTAL(9,K65:K100)</f>
        <v>19721700</v>
      </c>
      <c r="L101" s="18">
        <f>SUBTOTAL(9,L65:L100)</f>
        <v>0</v>
      </c>
      <c r="M101" s="18">
        <f>SUBTOTAL(9,M65:M100)</f>
        <v>477631760</v>
      </c>
      <c r="Q101"/>
    </row>
    <row r="102" spans="1:17" ht="25.5" hidden="1" outlineLevel="2" x14ac:dyDescent="0.25">
      <c r="A102" s="1">
        <v>92</v>
      </c>
      <c r="B102" s="2" t="s">
        <v>62</v>
      </c>
      <c r="C102" s="3" t="s">
        <v>487</v>
      </c>
      <c r="D102" s="2" t="s">
        <v>63</v>
      </c>
      <c r="E102" s="4">
        <v>3012303</v>
      </c>
      <c r="F102" s="2" t="s">
        <v>62</v>
      </c>
      <c r="G102" s="38" t="s">
        <v>28</v>
      </c>
      <c r="H102" s="38" t="s">
        <v>13</v>
      </c>
      <c r="I102" s="5" t="s">
        <v>56</v>
      </c>
      <c r="J102" s="18">
        <v>4393030</v>
      </c>
      <c r="K102" s="18">
        <v>0</v>
      </c>
      <c r="L102" s="18">
        <v>0</v>
      </c>
      <c r="M102" s="18">
        <f>SUM(J102:L102)</f>
        <v>4393030</v>
      </c>
      <c r="Q102"/>
    </row>
    <row r="103" spans="1:17" ht="25.5" hidden="1" outlineLevel="2" x14ac:dyDescent="0.25">
      <c r="A103" s="1">
        <v>93</v>
      </c>
      <c r="B103" s="2" t="s">
        <v>65</v>
      </c>
      <c r="C103" s="3" t="s">
        <v>488</v>
      </c>
      <c r="D103" s="2" t="s">
        <v>63</v>
      </c>
      <c r="E103" s="4">
        <v>5437570</v>
      </c>
      <c r="F103" s="2" t="s">
        <v>67</v>
      </c>
      <c r="G103" s="38" t="s">
        <v>28</v>
      </c>
      <c r="H103" s="38" t="s">
        <v>13</v>
      </c>
      <c r="I103" s="5" t="s">
        <v>66</v>
      </c>
      <c r="J103" s="18">
        <v>13728240</v>
      </c>
      <c r="K103" s="18">
        <v>0</v>
      </c>
      <c r="L103" s="18">
        <v>0</v>
      </c>
      <c r="M103" s="18">
        <f>SUM(J103:L103)</f>
        <v>13728240</v>
      </c>
      <c r="Q103"/>
    </row>
    <row r="104" spans="1:17" ht="25.5" hidden="1" outlineLevel="2" x14ac:dyDescent="0.25">
      <c r="A104" s="1">
        <v>94</v>
      </c>
      <c r="B104" s="2" t="s">
        <v>91</v>
      </c>
      <c r="C104" s="3" t="s">
        <v>493</v>
      </c>
      <c r="D104" s="2" t="s">
        <v>63</v>
      </c>
      <c r="E104" s="4">
        <v>3024085</v>
      </c>
      <c r="F104" s="2" t="s">
        <v>460</v>
      </c>
      <c r="G104" s="38" t="s">
        <v>28</v>
      </c>
      <c r="H104" s="38" t="s">
        <v>13</v>
      </c>
      <c r="I104" s="5" t="s">
        <v>59</v>
      </c>
      <c r="J104" s="18">
        <v>6314990</v>
      </c>
      <c r="K104" s="18">
        <v>223800</v>
      </c>
      <c r="L104" s="18">
        <v>0</v>
      </c>
      <c r="M104" s="18">
        <f>SUM(J104:L104)</f>
        <v>6538790</v>
      </c>
      <c r="Q104"/>
    </row>
    <row r="105" spans="1:17" hidden="1" outlineLevel="2" x14ac:dyDescent="0.25">
      <c r="A105" s="1">
        <v>95</v>
      </c>
      <c r="B105" s="2" t="s">
        <v>99</v>
      </c>
      <c r="C105" s="3" t="s">
        <v>494</v>
      </c>
      <c r="D105" s="2" t="s">
        <v>63</v>
      </c>
      <c r="E105" s="4">
        <v>6637286</v>
      </c>
      <c r="F105" s="2" t="s">
        <v>456</v>
      </c>
      <c r="G105" s="38" t="s">
        <v>28</v>
      </c>
      <c r="H105" s="38" t="s">
        <v>13</v>
      </c>
      <c r="I105" s="5" t="s">
        <v>101</v>
      </c>
      <c r="J105" s="18">
        <v>14208730</v>
      </c>
      <c r="K105" s="18">
        <v>419000</v>
      </c>
      <c r="L105" s="18">
        <v>0</v>
      </c>
      <c r="M105" s="18">
        <f>SUM(J105:L105)</f>
        <v>14627730</v>
      </c>
      <c r="Q105"/>
    </row>
    <row r="106" spans="1:17" ht="25.5" hidden="1" outlineLevel="2" x14ac:dyDescent="0.25">
      <c r="A106" s="1">
        <v>96</v>
      </c>
      <c r="B106" s="2" t="s">
        <v>387</v>
      </c>
      <c r="C106" s="3" t="s">
        <v>496</v>
      </c>
      <c r="D106" s="2" t="s">
        <v>63</v>
      </c>
      <c r="E106" s="4">
        <v>9113211</v>
      </c>
      <c r="F106" s="2" t="s">
        <v>387</v>
      </c>
      <c r="G106" s="38" t="s">
        <v>28</v>
      </c>
      <c r="H106" s="38" t="s">
        <v>13</v>
      </c>
      <c r="I106" s="5" t="s">
        <v>14</v>
      </c>
      <c r="J106" s="18">
        <v>31857000</v>
      </c>
      <c r="K106" s="18">
        <v>820000</v>
      </c>
      <c r="L106" s="18">
        <v>0</v>
      </c>
      <c r="M106" s="18">
        <f>SUM(J106:L106)</f>
        <v>32677000</v>
      </c>
      <c r="Q106"/>
    </row>
    <row r="107" spans="1:17" ht="25.5" hidden="1" outlineLevel="2" x14ac:dyDescent="0.25">
      <c r="A107" s="1">
        <v>97</v>
      </c>
      <c r="B107" s="2" t="s">
        <v>388</v>
      </c>
      <c r="C107" s="3" t="s">
        <v>498</v>
      </c>
      <c r="D107" s="2" t="s">
        <v>63</v>
      </c>
      <c r="E107" s="4">
        <v>4392977</v>
      </c>
      <c r="F107" s="2" t="s">
        <v>389</v>
      </c>
      <c r="G107" s="38" t="s">
        <v>28</v>
      </c>
      <c r="H107" s="38" t="s">
        <v>44</v>
      </c>
      <c r="I107" s="5" t="s">
        <v>53</v>
      </c>
      <c r="J107" s="18">
        <v>14626000</v>
      </c>
      <c r="K107" s="18">
        <v>437000</v>
      </c>
      <c r="L107" s="18">
        <v>0</v>
      </c>
      <c r="M107" s="18">
        <f>SUM(J107:L107)</f>
        <v>15063000</v>
      </c>
      <c r="Q107"/>
    </row>
    <row r="108" spans="1:17" ht="25.5" hidden="1" outlineLevel="2" x14ac:dyDescent="0.25">
      <c r="A108" s="1">
        <v>98</v>
      </c>
      <c r="B108" s="2" t="s">
        <v>390</v>
      </c>
      <c r="C108" s="3" t="s">
        <v>499</v>
      </c>
      <c r="D108" s="2" t="s">
        <v>63</v>
      </c>
      <c r="E108" s="4">
        <v>7295876</v>
      </c>
      <c r="F108" s="2" t="s">
        <v>390</v>
      </c>
      <c r="G108" s="38" t="s">
        <v>28</v>
      </c>
      <c r="H108" s="38" t="s">
        <v>13</v>
      </c>
      <c r="I108" s="5" t="s">
        <v>14</v>
      </c>
      <c r="J108" s="18">
        <v>15101070</v>
      </c>
      <c r="K108" s="18">
        <v>535200</v>
      </c>
      <c r="L108" s="18">
        <v>0</v>
      </c>
      <c r="M108" s="18">
        <f>SUM(J108:L108)</f>
        <v>15636270</v>
      </c>
      <c r="Q108"/>
    </row>
    <row r="109" spans="1:17" ht="38.25" hidden="1" outlineLevel="2" x14ac:dyDescent="0.25">
      <c r="A109" s="1">
        <v>99</v>
      </c>
      <c r="B109" s="2" t="s">
        <v>392</v>
      </c>
      <c r="C109" s="3" t="s">
        <v>501</v>
      </c>
      <c r="D109" s="2" t="s">
        <v>63</v>
      </c>
      <c r="E109" s="4">
        <v>7152788</v>
      </c>
      <c r="F109" s="2" t="s">
        <v>392</v>
      </c>
      <c r="G109" s="38" t="s">
        <v>28</v>
      </c>
      <c r="H109" s="38" t="s">
        <v>44</v>
      </c>
      <c r="I109" s="5" t="s">
        <v>53</v>
      </c>
      <c r="J109" s="18">
        <v>19165000</v>
      </c>
      <c r="K109" s="18">
        <v>500000</v>
      </c>
      <c r="L109" s="18">
        <v>0</v>
      </c>
      <c r="M109" s="18">
        <f>SUM(J109:L109)</f>
        <v>19665000</v>
      </c>
      <c r="Q109"/>
    </row>
    <row r="110" spans="1:17" ht="25.5" hidden="1" outlineLevel="2" x14ac:dyDescent="0.25">
      <c r="A110" s="1">
        <v>100</v>
      </c>
      <c r="B110" s="2" t="s">
        <v>136</v>
      </c>
      <c r="C110" s="3" t="s">
        <v>505</v>
      </c>
      <c r="D110" s="2" t="s">
        <v>63</v>
      </c>
      <c r="E110" s="4">
        <v>8438012</v>
      </c>
      <c r="F110" s="2" t="s">
        <v>455</v>
      </c>
      <c r="G110" s="38" t="s">
        <v>28</v>
      </c>
      <c r="H110" s="38" t="s">
        <v>13</v>
      </c>
      <c r="I110" s="5" t="s">
        <v>37</v>
      </c>
      <c r="J110" s="18">
        <v>10433460</v>
      </c>
      <c r="K110" s="18">
        <v>369800</v>
      </c>
      <c r="L110" s="18">
        <v>0</v>
      </c>
      <c r="M110" s="18">
        <f>SUM(J110:L110)</f>
        <v>10803260</v>
      </c>
      <c r="Q110"/>
    </row>
    <row r="111" spans="1:17" ht="25.5" hidden="1" outlineLevel="2" x14ac:dyDescent="0.25">
      <c r="A111" s="1">
        <v>101</v>
      </c>
      <c r="B111" s="2" t="s">
        <v>259</v>
      </c>
      <c r="C111" s="3" t="s">
        <v>260</v>
      </c>
      <c r="D111" s="2" t="s">
        <v>63</v>
      </c>
      <c r="E111" s="4">
        <v>4417297</v>
      </c>
      <c r="F111" s="2" t="s">
        <v>262</v>
      </c>
      <c r="G111" s="38" t="s">
        <v>28</v>
      </c>
      <c r="H111" s="38" t="s">
        <v>13</v>
      </c>
      <c r="I111" s="5" t="s">
        <v>53</v>
      </c>
      <c r="J111" s="18">
        <v>6040420</v>
      </c>
      <c r="K111" s="18">
        <v>214100</v>
      </c>
      <c r="L111" s="18">
        <v>0</v>
      </c>
      <c r="M111" s="18">
        <f>SUM(J111:L111)</f>
        <v>6254520</v>
      </c>
      <c r="Q111"/>
    </row>
    <row r="112" spans="1:17" ht="25.5" hidden="1" outlineLevel="2" x14ac:dyDescent="0.25">
      <c r="A112" s="1">
        <v>102</v>
      </c>
      <c r="B112" s="2" t="s">
        <v>272</v>
      </c>
      <c r="C112" s="3" t="s">
        <v>260</v>
      </c>
      <c r="D112" s="2" t="s">
        <v>63</v>
      </c>
      <c r="E112" s="4">
        <v>6697699</v>
      </c>
      <c r="F112" s="2" t="s">
        <v>276</v>
      </c>
      <c r="G112" s="38" t="s">
        <v>28</v>
      </c>
      <c r="H112" s="38" t="s">
        <v>13</v>
      </c>
      <c r="I112" s="5" t="s">
        <v>14</v>
      </c>
      <c r="J112" s="18">
        <v>5216730</v>
      </c>
      <c r="K112" s="18">
        <v>184900</v>
      </c>
      <c r="L112" s="18">
        <v>0</v>
      </c>
      <c r="M112" s="18">
        <f>SUM(J112:L112)</f>
        <v>5401630</v>
      </c>
      <c r="Q112"/>
    </row>
    <row r="113" spans="1:17" ht="38.25" hidden="1" outlineLevel="2" x14ac:dyDescent="0.25">
      <c r="A113" s="1">
        <v>103</v>
      </c>
      <c r="B113" s="2" t="s">
        <v>311</v>
      </c>
      <c r="C113" s="3" t="s">
        <v>530</v>
      </c>
      <c r="D113" s="2" t="s">
        <v>63</v>
      </c>
      <c r="E113" s="4">
        <v>6696436</v>
      </c>
      <c r="F113" s="2" t="s">
        <v>317</v>
      </c>
      <c r="G113" s="38" t="s">
        <v>28</v>
      </c>
      <c r="H113" s="38" t="s">
        <v>13</v>
      </c>
      <c r="I113" s="5" t="s">
        <v>153</v>
      </c>
      <c r="J113" s="18">
        <v>9884330</v>
      </c>
      <c r="K113" s="18">
        <v>346000</v>
      </c>
      <c r="L113" s="18">
        <v>0</v>
      </c>
      <c r="M113" s="18">
        <f>SUM(J113:L113)</f>
        <v>10230330</v>
      </c>
      <c r="Q113"/>
    </row>
    <row r="114" spans="1:17" ht="25.5" hidden="1" outlineLevel="2" x14ac:dyDescent="0.25">
      <c r="A114" s="1">
        <v>104</v>
      </c>
      <c r="B114" s="2" t="s">
        <v>400</v>
      </c>
      <c r="C114" s="3" t="s">
        <v>401</v>
      </c>
      <c r="D114" s="2" t="s">
        <v>63</v>
      </c>
      <c r="E114" s="4">
        <v>6119687</v>
      </c>
      <c r="F114" s="2" t="s">
        <v>405</v>
      </c>
      <c r="G114" s="38" t="s">
        <v>28</v>
      </c>
      <c r="H114" s="38" t="s">
        <v>44</v>
      </c>
      <c r="I114" s="5" t="s">
        <v>37</v>
      </c>
      <c r="J114" s="18">
        <v>28514780</v>
      </c>
      <c r="K114" s="18">
        <v>872900</v>
      </c>
      <c r="L114" s="18">
        <v>0</v>
      </c>
      <c r="M114" s="18">
        <f>SUM(J114:L114)</f>
        <v>29387680</v>
      </c>
      <c r="Q114"/>
    </row>
    <row r="115" spans="1:17" ht="38.25" hidden="1" outlineLevel="2" x14ac:dyDescent="0.25">
      <c r="A115" s="1">
        <v>105</v>
      </c>
      <c r="B115" s="2" t="s">
        <v>319</v>
      </c>
      <c r="C115" s="3" t="s">
        <v>532</v>
      </c>
      <c r="D115" s="2" t="s">
        <v>63</v>
      </c>
      <c r="E115" s="4">
        <v>4644158</v>
      </c>
      <c r="F115" s="2" t="s">
        <v>324</v>
      </c>
      <c r="G115" s="38" t="s">
        <v>28</v>
      </c>
      <c r="H115" s="38" t="s">
        <v>13</v>
      </c>
      <c r="I115" s="5" t="s">
        <v>37</v>
      </c>
      <c r="J115" s="18">
        <v>14826500</v>
      </c>
      <c r="K115" s="18">
        <v>397400</v>
      </c>
      <c r="L115" s="18">
        <v>0</v>
      </c>
      <c r="M115" s="18">
        <f>SUM(J115:L115)</f>
        <v>15223900</v>
      </c>
      <c r="Q115"/>
    </row>
    <row r="116" spans="1:17" ht="38.25" hidden="1" outlineLevel="2" x14ac:dyDescent="0.25">
      <c r="A116" s="1">
        <v>106</v>
      </c>
      <c r="B116" s="2" t="s">
        <v>319</v>
      </c>
      <c r="C116" s="3" t="s">
        <v>532</v>
      </c>
      <c r="D116" s="2" t="s">
        <v>63</v>
      </c>
      <c r="E116" s="4">
        <v>8827041</v>
      </c>
      <c r="F116" s="2" t="s">
        <v>329</v>
      </c>
      <c r="G116" s="38" t="s">
        <v>28</v>
      </c>
      <c r="H116" s="38" t="s">
        <v>13</v>
      </c>
      <c r="I116" s="5" t="s">
        <v>37</v>
      </c>
      <c r="J116" s="18">
        <v>6589550</v>
      </c>
      <c r="K116" s="18">
        <v>168000</v>
      </c>
      <c r="L116" s="18">
        <v>0</v>
      </c>
      <c r="M116" s="18">
        <f>SUM(J116:L116)</f>
        <v>6757550</v>
      </c>
      <c r="Q116"/>
    </row>
    <row r="117" spans="1:17" ht="38.25" hidden="1" outlineLevel="2" x14ac:dyDescent="0.25">
      <c r="A117" s="1">
        <v>107</v>
      </c>
      <c r="B117" s="2" t="s">
        <v>319</v>
      </c>
      <c r="C117" s="3" t="s">
        <v>532</v>
      </c>
      <c r="D117" s="2" t="s">
        <v>63</v>
      </c>
      <c r="E117" s="4">
        <v>9444030</v>
      </c>
      <c r="F117" s="2" t="s">
        <v>330</v>
      </c>
      <c r="G117" s="38" t="s">
        <v>28</v>
      </c>
      <c r="H117" s="38" t="s">
        <v>13</v>
      </c>
      <c r="I117" s="5" t="s">
        <v>37</v>
      </c>
      <c r="J117" s="18">
        <v>9290000</v>
      </c>
      <c r="K117" s="18">
        <v>272300</v>
      </c>
      <c r="L117" s="18">
        <v>0</v>
      </c>
      <c r="M117" s="18">
        <f>SUM(J117:L117)</f>
        <v>9562300</v>
      </c>
      <c r="Q117"/>
    </row>
    <row r="118" spans="1:17" ht="25.5" hidden="1" outlineLevel="2" x14ac:dyDescent="0.25">
      <c r="A118" s="1">
        <v>108</v>
      </c>
      <c r="B118" s="2" t="s">
        <v>408</v>
      </c>
      <c r="C118" s="3" t="s">
        <v>409</v>
      </c>
      <c r="D118" s="2" t="s">
        <v>63</v>
      </c>
      <c r="E118" s="4">
        <v>1256749</v>
      </c>
      <c r="F118" s="2" t="s">
        <v>410</v>
      </c>
      <c r="G118" s="38" t="s">
        <v>28</v>
      </c>
      <c r="H118" s="38" t="s">
        <v>13</v>
      </c>
      <c r="I118" s="5" t="s">
        <v>187</v>
      </c>
      <c r="J118" s="18">
        <v>7413250</v>
      </c>
      <c r="K118" s="18">
        <v>262700</v>
      </c>
      <c r="L118" s="18">
        <v>0</v>
      </c>
      <c r="M118" s="18">
        <f>SUM(J118:L118)</f>
        <v>7675950</v>
      </c>
      <c r="Q118"/>
    </row>
    <row r="119" spans="1:17" ht="38.25" hidden="1" outlineLevel="2" x14ac:dyDescent="0.25">
      <c r="A119" s="1">
        <v>109</v>
      </c>
      <c r="B119" s="2" t="s">
        <v>423</v>
      </c>
      <c r="C119" s="3" t="s">
        <v>424</v>
      </c>
      <c r="D119" s="2" t="s">
        <v>63</v>
      </c>
      <c r="E119" s="4">
        <v>4108171</v>
      </c>
      <c r="F119" s="2" t="s">
        <v>425</v>
      </c>
      <c r="G119" s="38" t="s">
        <v>28</v>
      </c>
      <c r="H119" s="38" t="s">
        <v>44</v>
      </c>
      <c r="I119" s="5" t="s">
        <v>81</v>
      </c>
      <c r="J119" s="18">
        <v>2066280</v>
      </c>
      <c r="K119" s="18">
        <v>63200</v>
      </c>
      <c r="L119" s="18">
        <v>0</v>
      </c>
      <c r="M119" s="18">
        <f>SUM(J119:L119)</f>
        <v>2129480</v>
      </c>
      <c r="Q119"/>
    </row>
    <row r="120" spans="1:17" ht="38.25" hidden="1" outlineLevel="2" x14ac:dyDescent="0.25">
      <c r="A120" s="1">
        <v>110</v>
      </c>
      <c r="B120" s="2" t="s">
        <v>423</v>
      </c>
      <c r="C120" s="3" t="s">
        <v>424</v>
      </c>
      <c r="D120" s="2" t="s">
        <v>63</v>
      </c>
      <c r="E120" s="4">
        <v>6289201</v>
      </c>
      <c r="F120" s="2" t="s">
        <v>426</v>
      </c>
      <c r="G120" s="38" t="s">
        <v>28</v>
      </c>
      <c r="H120" s="38" t="s">
        <v>13</v>
      </c>
      <c r="I120" s="5" t="s">
        <v>81</v>
      </c>
      <c r="J120" s="18">
        <v>12000000</v>
      </c>
      <c r="K120" s="18">
        <v>450000</v>
      </c>
      <c r="L120" s="18">
        <v>0</v>
      </c>
      <c r="M120" s="18">
        <f>SUM(J120:L120)</f>
        <v>12450000</v>
      </c>
      <c r="Q120"/>
    </row>
    <row r="121" spans="1:17" ht="38.25" hidden="1" outlineLevel="2" x14ac:dyDescent="0.25">
      <c r="A121" s="1">
        <v>111</v>
      </c>
      <c r="B121" s="2" t="s">
        <v>423</v>
      </c>
      <c r="C121" s="3" t="s">
        <v>424</v>
      </c>
      <c r="D121" s="2" t="s">
        <v>63</v>
      </c>
      <c r="E121" s="4">
        <v>8134514</v>
      </c>
      <c r="F121" s="2" t="s">
        <v>432</v>
      </c>
      <c r="G121" s="38" t="s">
        <v>28</v>
      </c>
      <c r="H121" s="38" t="s">
        <v>13</v>
      </c>
      <c r="I121" s="5" t="s">
        <v>81</v>
      </c>
      <c r="J121" s="18">
        <v>8786070</v>
      </c>
      <c r="K121" s="18">
        <v>311400</v>
      </c>
      <c r="L121" s="18">
        <v>0</v>
      </c>
      <c r="M121" s="18">
        <f>SUM(J121:L121)</f>
        <v>9097470</v>
      </c>
      <c r="Q121"/>
    </row>
    <row r="122" spans="1:17" ht="25.5" hidden="1" outlineLevel="2" x14ac:dyDescent="0.25">
      <c r="A122" s="1">
        <v>112</v>
      </c>
      <c r="B122" s="2" t="s">
        <v>436</v>
      </c>
      <c r="C122" s="3" t="s">
        <v>536</v>
      </c>
      <c r="D122" s="2" t="s">
        <v>63</v>
      </c>
      <c r="E122" s="4">
        <v>8834308</v>
      </c>
      <c r="F122" s="2" t="s">
        <v>439</v>
      </c>
      <c r="G122" s="38" t="s">
        <v>28</v>
      </c>
      <c r="H122" s="38" t="s">
        <v>13</v>
      </c>
      <c r="I122" s="5" t="s">
        <v>101</v>
      </c>
      <c r="J122" s="18">
        <v>6040420</v>
      </c>
      <c r="K122" s="18">
        <v>214100</v>
      </c>
      <c r="L122" s="18">
        <v>0</v>
      </c>
      <c r="M122" s="18">
        <f>SUM(J122:L122)</f>
        <v>6254520</v>
      </c>
      <c r="Q122"/>
    </row>
    <row r="123" spans="1:17" ht="25.5" hidden="1" outlineLevel="2" x14ac:dyDescent="0.25">
      <c r="A123" s="1">
        <v>113</v>
      </c>
      <c r="B123" s="2" t="s">
        <v>436</v>
      </c>
      <c r="C123" s="3" t="s">
        <v>536</v>
      </c>
      <c r="D123" s="2" t="s">
        <v>63</v>
      </c>
      <c r="E123" s="4">
        <v>9637335</v>
      </c>
      <c r="F123" s="2" t="s">
        <v>445</v>
      </c>
      <c r="G123" s="38" t="s">
        <v>28</v>
      </c>
      <c r="H123" s="38" t="s">
        <v>44</v>
      </c>
      <c r="I123" s="5" t="s">
        <v>59</v>
      </c>
      <c r="J123" s="18">
        <v>28063410</v>
      </c>
      <c r="K123" s="18">
        <v>550000</v>
      </c>
      <c r="L123" s="18">
        <v>0</v>
      </c>
      <c r="M123" s="18">
        <f>SUM(J123:L123)</f>
        <v>28613410</v>
      </c>
      <c r="Q123"/>
    </row>
    <row r="124" spans="1:17" outlineLevel="1" collapsed="1" x14ac:dyDescent="0.25">
      <c r="A124" s="1"/>
      <c r="B124" s="2"/>
      <c r="C124" s="3"/>
      <c r="D124" s="39" t="s">
        <v>555</v>
      </c>
      <c r="E124" s="4"/>
      <c r="F124" s="2"/>
      <c r="G124" s="38"/>
      <c r="H124" s="38"/>
      <c r="I124" s="5"/>
      <c r="J124" s="18">
        <f>SUBTOTAL(9,J102:J123)</f>
        <v>274559260</v>
      </c>
      <c r="K124" s="18">
        <f>SUBTOTAL(9,K102:K123)</f>
        <v>7611800</v>
      </c>
      <c r="L124" s="18">
        <f>SUBTOTAL(9,L102:L123)</f>
        <v>0</v>
      </c>
      <c r="M124" s="18">
        <f>SUBTOTAL(9,M102:M123)</f>
        <v>282171060</v>
      </c>
      <c r="Q124"/>
    </row>
    <row r="125" spans="1:17" ht="25.5" hidden="1" outlineLevel="2" x14ac:dyDescent="0.25">
      <c r="A125" s="1">
        <v>114</v>
      </c>
      <c r="B125" s="2" t="s">
        <v>357</v>
      </c>
      <c r="C125" s="3" t="s">
        <v>541</v>
      </c>
      <c r="D125" s="2" t="s">
        <v>358</v>
      </c>
      <c r="E125" s="4">
        <v>2278292</v>
      </c>
      <c r="F125" s="2" t="s">
        <v>359</v>
      </c>
      <c r="G125" s="38" t="s">
        <v>28</v>
      </c>
      <c r="H125" s="38" t="s">
        <v>19</v>
      </c>
      <c r="I125" s="5" t="s">
        <v>14</v>
      </c>
      <c r="J125" s="18">
        <v>1117860</v>
      </c>
      <c r="K125" s="18">
        <v>40000</v>
      </c>
      <c r="L125" s="18">
        <v>0</v>
      </c>
      <c r="M125" s="18">
        <f>SUM(J125:L125)</f>
        <v>1157860</v>
      </c>
      <c r="Q125"/>
    </row>
    <row r="126" spans="1:17" outlineLevel="1" collapsed="1" x14ac:dyDescent="0.25">
      <c r="A126" s="1"/>
      <c r="B126" s="2"/>
      <c r="C126" s="3"/>
      <c r="D126" s="39" t="s">
        <v>556</v>
      </c>
      <c r="E126" s="74"/>
      <c r="F126" s="2"/>
      <c r="G126" s="38"/>
      <c r="H126" s="38"/>
      <c r="I126" s="5"/>
      <c r="J126" s="18">
        <f>SUBTOTAL(9,J125:J125)</f>
        <v>1117860</v>
      </c>
      <c r="K126" s="18">
        <f>SUBTOTAL(9,K125:K125)</f>
        <v>40000</v>
      </c>
      <c r="L126" s="18">
        <f>SUBTOTAL(9,L125:L125)</f>
        <v>0</v>
      </c>
      <c r="M126" s="18">
        <f>SUBTOTAL(9,M125:M125)</f>
        <v>1157860</v>
      </c>
      <c r="Q126"/>
    </row>
    <row r="127" spans="1:17" ht="25.5" hidden="1" outlineLevel="2" x14ac:dyDescent="0.25">
      <c r="A127" s="1">
        <v>115</v>
      </c>
      <c r="B127" s="2" t="s">
        <v>82</v>
      </c>
      <c r="C127" s="3" t="s">
        <v>83</v>
      </c>
      <c r="D127" s="2" t="s">
        <v>84</v>
      </c>
      <c r="E127" s="4">
        <v>9144170</v>
      </c>
      <c r="F127" s="2" t="s">
        <v>85</v>
      </c>
      <c r="G127" s="38" t="s">
        <v>28</v>
      </c>
      <c r="H127" s="38" t="s">
        <v>44</v>
      </c>
      <c r="I127" s="5" t="s">
        <v>81</v>
      </c>
      <c r="J127" s="18">
        <v>2840000</v>
      </c>
      <c r="K127" s="18">
        <v>0</v>
      </c>
      <c r="L127" s="18">
        <v>0</v>
      </c>
      <c r="M127" s="18">
        <f>SUM(J127:L127)</f>
        <v>2840000</v>
      </c>
      <c r="Q127"/>
    </row>
    <row r="128" spans="1:17" ht="25.5" hidden="1" outlineLevel="2" x14ac:dyDescent="0.25">
      <c r="A128" s="1">
        <v>116</v>
      </c>
      <c r="B128" s="2" t="s">
        <v>99</v>
      </c>
      <c r="C128" s="3" t="s">
        <v>494</v>
      </c>
      <c r="D128" s="2" t="s">
        <v>84</v>
      </c>
      <c r="E128" s="4">
        <v>3139989</v>
      </c>
      <c r="F128" s="2" t="s">
        <v>100</v>
      </c>
      <c r="G128" s="38" t="s">
        <v>28</v>
      </c>
      <c r="H128" s="38" t="s">
        <v>44</v>
      </c>
      <c r="I128" s="5" t="s">
        <v>101</v>
      </c>
      <c r="J128" s="18">
        <v>4611650</v>
      </c>
      <c r="K128" s="18">
        <v>135400</v>
      </c>
      <c r="L128" s="18">
        <v>0</v>
      </c>
      <c r="M128" s="18">
        <f>SUM(J128:L128)</f>
        <v>4747050</v>
      </c>
      <c r="Q128"/>
    </row>
    <row r="129" spans="1:17" ht="25.5" hidden="1" outlineLevel="2" x14ac:dyDescent="0.25">
      <c r="A129" s="1">
        <v>117</v>
      </c>
      <c r="B129" s="2" t="s">
        <v>166</v>
      </c>
      <c r="C129" s="3" t="s">
        <v>174</v>
      </c>
      <c r="D129" s="2" t="s">
        <v>84</v>
      </c>
      <c r="E129" s="4">
        <v>8783734</v>
      </c>
      <c r="F129" s="2" t="s">
        <v>183</v>
      </c>
      <c r="G129" s="38" t="s">
        <v>28</v>
      </c>
      <c r="H129" s="38" t="s">
        <v>44</v>
      </c>
      <c r="I129" s="5" t="s">
        <v>81</v>
      </c>
      <c r="J129" s="18">
        <v>4250000</v>
      </c>
      <c r="K129" s="18">
        <v>162400</v>
      </c>
      <c r="L129" s="18">
        <v>0</v>
      </c>
      <c r="M129" s="18">
        <f>SUM(J129:L129)</f>
        <v>4412400</v>
      </c>
      <c r="Q129"/>
    </row>
    <row r="130" spans="1:17" ht="25.5" hidden="1" outlineLevel="2" x14ac:dyDescent="0.25">
      <c r="A130" s="1">
        <v>118</v>
      </c>
      <c r="B130" s="2" t="s">
        <v>263</v>
      </c>
      <c r="C130" s="3" t="s">
        <v>260</v>
      </c>
      <c r="D130" s="2" t="s">
        <v>84</v>
      </c>
      <c r="E130" s="4">
        <v>3675784</v>
      </c>
      <c r="F130" s="2" t="s">
        <v>264</v>
      </c>
      <c r="G130" s="38" t="s">
        <v>28</v>
      </c>
      <c r="H130" s="38" t="s">
        <v>44</v>
      </c>
      <c r="I130" s="5" t="s">
        <v>153</v>
      </c>
      <c r="J130" s="18">
        <v>11067980</v>
      </c>
      <c r="K130" s="18">
        <v>429000</v>
      </c>
      <c r="L130" s="18">
        <v>0</v>
      </c>
      <c r="M130" s="18">
        <f>SUM(J130:L130)</f>
        <v>11496980</v>
      </c>
      <c r="Q130"/>
    </row>
    <row r="131" spans="1:17" ht="25.5" hidden="1" outlineLevel="2" x14ac:dyDescent="0.25">
      <c r="A131" s="1">
        <v>119</v>
      </c>
      <c r="B131" s="2" t="s">
        <v>263</v>
      </c>
      <c r="C131" s="3" t="s">
        <v>260</v>
      </c>
      <c r="D131" s="2" t="s">
        <v>84</v>
      </c>
      <c r="E131" s="4">
        <v>5235636</v>
      </c>
      <c r="F131" s="2" t="s">
        <v>268</v>
      </c>
      <c r="G131" s="38" t="s">
        <v>28</v>
      </c>
      <c r="H131" s="38" t="s">
        <v>44</v>
      </c>
      <c r="I131" s="5" t="s">
        <v>32</v>
      </c>
      <c r="J131" s="18">
        <v>7109085</v>
      </c>
      <c r="K131" s="18">
        <v>154100</v>
      </c>
      <c r="L131" s="18">
        <v>0</v>
      </c>
      <c r="M131" s="18">
        <f>SUM(J131:L131)</f>
        <v>7263185</v>
      </c>
      <c r="Q131"/>
    </row>
    <row r="132" spans="1:17" ht="25.5" hidden="1" outlineLevel="2" x14ac:dyDescent="0.25">
      <c r="A132" s="1">
        <v>120</v>
      </c>
      <c r="B132" s="2" t="s">
        <v>272</v>
      </c>
      <c r="C132" s="3" t="s">
        <v>260</v>
      </c>
      <c r="D132" s="2" t="s">
        <v>84</v>
      </c>
      <c r="E132" s="4">
        <v>1179545</v>
      </c>
      <c r="F132" s="2" t="s">
        <v>273</v>
      </c>
      <c r="G132" s="38" t="s">
        <v>28</v>
      </c>
      <c r="H132" s="38" t="s">
        <v>44</v>
      </c>
      <c r="I132" s="5" t="s">
        <v>14</v>
      </c>
      <c r="J132" s="18">
        <v>11529140</v>
      </c>
      <c r="K132" s="18">
        <v>338500</v>
      </c>
      <c r="L132" s="18">
        <v>0</v>
      </c>
      <c r="M132" s="18">
        <f>SUM(J132:L132)</f>
        <v>11867640</v>
      </c>
      <c r="Q132"/>
    </row>
    <row r="133" spans="1:17" ht="25.5" hidden="1" outlineLevel="2" x14ac:dyDescent="0.25">
      <c r="A133" s="1">
        <v>121</v>
      </c>
      <c r="B133" s="2" t="s">
        <v>400</v>
      </c>
      <c r="C133" s="3" t="s">
        <v>401</v>
      </c>
      <c r="D133" s="2" t="s">
        <v>84</v>
      </c>
      <c r="E133" s="4">
        <v>1285107</v>
      </c>
      <c r="F133" s="2" t="s">
        <v>402</v>
      </c>
      <c r="G133" s="38" t="s">
        <v>28</v>
      </c>
      <c r="H133" s="38" t="s">
        <v>44</v>
      </c>
      <c r="I133" s="5" t="s">
        <v>56</v>
      </c>
      <c r="J133" s="18">
        <v>7071210</v>
      </c>
      <c r="K133" s="18">
        <f>122200+97800</f>
        <v>220000</v>
      </c>
      <c r="L133" s="18">
        <v>0</v>
      </c>
      <c r="M133" s="18">
        <f>SUM(J133:L133)</f>
        <v>7291210</v>
      </c>
      <c r="Q133"/>
    </row>
    <row r="134" spans="1:17" ht="25.5" hidden="1" outlineLevel="2" x14ac:dyDescent="0.25">
      <c r="A134" s="1">
        <v>122</v>
      </c>
      <c r="B134" s="2" t="s">
        <v>400</v>
      </c>
      <c r="C134" s="3" t="s">
        <v>401</v>
      </c>
      <c r="D134" s="2" t="s">
        <v>84</v>
      </c>
      <c r="E134" s="4">
        <v>4403263</v>
      </c>
      <c r="F134" s="2" t="s">
        <v>404</v>
      </c>
      <c r="G134" s="38" t="s">
        <v>28</v>
      </c>
      <c r="H134" s="38" t="s">
        <v>44</v>
      </c>
      <c r="I134" s="5" t="s">
        <v>37</v>
      </c>
      <c r="J134" s="18">
        <v>9684480</v>
      </c>
      <c r="K134" s="18">
        <v>375300</v>
      </c>
      <c r="L134" s="18">
        <v>0</v>
      </c>
      <c r="M134" s="18">
        <f>SUM(J134:L134)</f>
        <v>10059780</v>
      </c>
      <c r="Q134"/>
    </row>
    <row r="135" spans="1:17" ht="38.25" hidden="1" outlineLevel="2" x14ac:dyDescent="0.25">
      <c r="A135" s="1">
        <v>123</v>
      </c>
      <c r="B135" s="2" t="s">
        <v>319</v>
      </c>
      <c r="C135" s="3" t="s">
        <v>532</v>
      </c>
      <c r="D135" s="2" t="s">
        <v>84</v>
      </c>
      <c r="E135" s="4">
        <v>3815405</v>
      </c>
      <c r="F135" s="2" t="s">
        <v>323</v>
      </c>
      <c r="G135" s="38" t="s">
        <v>28</v>
      </c>
      <c r="H135" s="38" t="s">
        <v>44</v>
      </c>
      <c r="I135" s="5" t="s">
        <v>37</v>
      </c>
      <c r="J135" s="18">
        <v>6456320</v>
      </c>
      <c r="K135" s="18">
        <v>250200</v>
      </c>
      <c r="L135" s="18">
        <v>0</v>
      </c>
      <c r="M135" s="18">
        <f>SUM(J135:L135)</f>
        <v>6706520</v>
      </c>
      <c r="Q135"/>
    </row>
    <row r="136" spans="1:17" ht="38.25" hidden="1" outlineLevel="2" x14ac:dyDescent="0.25">
      <c r="A136" s="1">
        <v>124</v>
      </c>
      <c r="B136" s="2" t="s">
        <v>408</v>
      </c>
      <c r="C136" s="3" t="s">
        <v>409</v>
      </c>
      <c r="D136" s="2" t="s">
        <v>84</v>
      </c>
      <c r="E136" s="4">
        <v>2168791</v>
      </c>
      <c r="F136" s="2" t="s">
        <v>411</v>
      </c>
      <c r="G136" s="38" t="s">
        <v>28</v>
      </c>
      <c r="H136" s="38" t="s">
        <v>44</v>
      </c>
      <c r="I136" s="5" t="s">
        <v>412</v>
      </c>
      <c r="J136" s="18">
        <v>18446630</v>
      </c>
      <c r="K136" s="18">
        <v>656000</v>
      </c>
      <c r="L136" s="18">
        <v>0</v>
      </c>
      <c r="M136" s="18">
        <f>SUM(J136:L136)</f>
        <v>19102630</v>
      </c>
      <c r="Q136"/>
    </row>
    <row r="137" spans="1:17" ht="38.25" hidden="1" outlineLevel="2" x14ac:dyDescent="0.25">
      <c r="A137" s="1">
        <v>125</v>
      </c>
      <c r="B137" s="2" t="s">
        <v>415</v>
      </c>
      <c r="C137" s="3" t="s">
        <v>534</v>
      </c>
      <c r="D137" s="2" t="s">
        <v>84</v>
      </c>
      <c r="E137" s="4">
        <v>9288380</v>
      </c>
      <c r="F137" s="2" t="s">
        <v>421</v>
      </c>
      <c r="G137" s="38" t="s">
        <v>28</v>
      </c>
      <c r="H137" s="38" t="s">
        <v>44</v>
      </c>
      <c r="I137" s="5" t="s">
        <v>14</v>
      </c>
      <c r="J137" s="18">
        <v>922330</v>
      </c>
      <c r="K137" s="18">
        <v>0</v>
      </c>
      <c r="L137" s="18">
        <v>0</v>
      </c>
      <c r="M137" s="18">
        <f>SUM(J137:L137)</f>
        <v>922330</v>
      </c>
      <c r="Q137"/>
    </row>
    <row r="138" spans="1:17" ht="38.25" hidden="1" outlineLevel="2" x14ac:dyDescent="0.25">
      <c r="A138" s="1">
        <v>126</v>
      </c>
      <c r="B138" s="2" t="s">
        <v>415</v>
      </c>
      <c r="C138" s="3" t="s">
        <v>534</v>
      </c>
      <c r="D138" s="2" t="s">
        <v>84</v>
      </c>
      <c r="E138" s="4">
        <v>9988033</v>
      </c>
      <c r="F138" s="2" t="s">
        <v>422</v>
      </c>
      <c r="G138" s="38" t="s">
        <v>28</v>
      </c>
      <c r="H138" s="38" t="s">
        <v>44</v>
      </c>
      <c r="I138" s="5" t="s">
        <v>14</v>
      </c>
      <c r="J138" s="18">
        <v>1578000</v>
      </c>
      <c r="K138" s="18">
        <v>70000</v>
      </c>
      <c r="L138" s="18">
        <v>0</v>
      </c>
      <c r="M138" s="18">
        <f>SUM(J138:L138)</f>
        <v>1648000</v>
      </c>
      <c r="Q138"/>
    </row>
    <row r="139" spans="1:17" ht="38.25" hidden="1" outlineLevel="2" x14ac:dyDescent="0.25">
      <c r="A139" s="1">
        <v>127</v>
      </c>
      <c r="B139" s="2" t="s">
        <v>423</v>
      </c>
      <c r="C139" s="3" t="s">
        <v>424</v>
      </c>
      <c r="D139" s="2" t="s">
        <v>84</v>
      </c>
      <c r="E139" s="4">
        <v>6057420</v>
      </c>
      <c r="F139" s="2" t="s">
        <v>429</v>
      </c>
      <c r="G139" s="38" t="s">
        <v>28</v>
      </c>
      <c r="H139" s="38" t="s">
        <v>44</v>
      </c>
      <c r="I139" s="5" t="s">
        <v>81</v>
      </c>
      <c r="J139" s="18">
        <v>14757310</v>
      </c>
      <c r="K139" s="18">
        <v>572100</v>
      </c>
      <c r="L139" s="18">
        <v>0</v>
      </c>
      <c r="M139" s="18">
        <f>SUM(J139:L139)</f>
        <v>15329410</v>
      </c>
      <c r="Q139"/>
    </row>
    <row r="140" spans="1:17" ht="38.25" hidden="1" outlineLevel="2" x14ac:dyDescent="0.25">
      <c r="A140" s="1">
        <v>128</v>
      </c>
      <c r="B140" s="2" t="s">
        <v>423</v>
      </c>
      <c r="C140" s="3" t="s">
        <v>424</v>
      </c>
      <c r="D140" s="2" t="s">
        <v>84</v>
      </c>
      <c r="E140" s="4">
        <v>6798398</v>
      </c>
      <c r="F140" s="2" t="s">
        <v>430</v>
      </c>
      <c r="G140" s="38" t="s">
        <v>28</v>
      </c>
      <c r="H140" s="38" t="s">
        <v>44</v>
      </c>
      <c r="I140" s="5" t="s">
        <v>81</v>
      </c>
      <c r="J140" s="18">
        <v>16000000</v>
      </c>
      <c r="K140" s="18">
        <v>660000</v>
      </c>
      <c r="L140" s="18">
        <v>0</v>
      </c>
      <c r="M140" s="18">
        <f>SUM(J140:L140)</f>
        <v>16660000</v>
      </c>
      <c r="Q140"/>
    </row>
    <row r="141" spans="1:17" ht="51" hidden="1" outlineLevel="2" x14ac:dyDescent="0.25">
      <c r="A141" s="1">
        <v>129</v>
      </c>
      <c r="B141" s="2" t="s">
        <v>436</v>
      </c>
      <c r="C141" s="3" t="s">
        <v>536</v>
      </c>
      <c r="D141" s="2" t="s">
        <v>84</v>
      </c>
      <c r="E141" s="4">
        <v>2141770</v>
      </c>
      <c r="F141" s="2" t="s">
        <v>438</v>
      </c>
      <c r="G141" s="38" t="s">
        <v>28</v>
      </c>
      <c r="H141" s="38" t="s">
        <v>44</v>
      </c>
      <c r="I141" s="5" t="s">
        <v>213</v>
      </c>
      <c r="J141" s="18">
        <v>4150490</v>
      </c>
      <c r="K141" s="18">
        <v>160800</v>
      </c>
      <c r="L141" s="18">
        <v>0</v>
      </c>
      <c r="M141" s="18">
        <f>SUM(J141:L141)</f>
        <v>4311290</v>
      </c>
      <c r="Q141"/>
    </row>
    <row r="142" spans="1:17" ht="25.5" hidden="1" outlineLevel="2" x14ac:dyDescent="0.25">
      <c r="A142" s="1">
        <v>130</v>
      </c>
      <c r="B142" s="2" t="s">
        <v>436</v>
      </c>
      <c r="C142" s="3" t="s">
        <v>536</v>
      </c>
      <c r="D142" s="2" t="s">
        <v>84</v>
      </c>
      <c r="E142" s="4">
        <v>3499100</v>
      </c>
      <c r="F142" s="2" t="s">
        <v>448</v>
      </c>
      <c r="G142" s="38" t="s">
        <v>28</v>
      </c>
      <c r="H142" s="38" t="s">
        <v>44</v>
      </c>
      <c r="I142" s="5" t="s">
        <v>59</v>
      </c>
      <c r="J142" s="18">
        <v>4487000</v>
      </c>
      <c r="K142" s="18">
        <v>214500</v>
      </c>
      <c r="L142" s="18">
        <v>0</v>
      </c>
      <c r="M142" s="18">
        <f>SUM(J142:L142)</f>
        <v>4701500</v>
      </c>
      <c r="Q142"/>
    </row>
    <row r="143" spans="1:17" ht="38.25" hidden="1" outlineLevel="2" x14ac:dyDescent="0.25">
      <c r="A143" s="1">
        <v>131</v>
      </c>
      <c r="B143" s="2" t="s">
        <v>436</v>
      </c>
      <c r="C143" s="3" t="s">
        <v>536</v>
      </c>
      <c r="D143" s="2" t="s">
        <v>84</v>
      </c>
      <c r="E143" s="4">
        <v>5484955</v>
      </c>
      <c r="F143" s="2" t="s">
        <v>447</v>
      </c>
      <c r="G143" s="38" t="s">
        <v>28</v>
      </c>
      <c r="H143" s="38" t="s">
        <v>44</v>
      </c>
      <c r="I143" s="5" t="s">
        <v>101</v>
      </c>
      <c r="J143" s="18">
        <v>3689320</v>
      </c>
      <c r="K143" s="18">
        <v>142900</v>
      </c>
      <c r="L143" s="18">
        <v>0</v>
      </c>
      <c r="M143" s="18">
        <f>SUM(J143:L143)</f>
        <v>3832220</v>
      </c>
      <c r="Q143"/>
    </row>
    <row r="144" spans="1:17" ht="38.25" hidden="1" outlineLevel="2" x14ac:dyDescent="0.25">
      <c r="A144" s="1">
        <v>132</v>
      </c>
      <c r="B144" s="2" t="s">
        <v>436</v>
      </c>
      <c r="C144" s="3" t="s">
        <v>536</v>
      </c>
      <c r="D144" s="2" t="s">
        <v>84</v>
      </c>
      <c r="E144" s="4">
        <v>7605066</v>
      </c>
      <c r="F144" s="2" t="s">
        <v>443</v>
      </c>
      <c r="G144" s="38" t="s">
        <v>28</v>
      </c>
      <c r="H144" s="38" t="s">
        <v>44</v>
      </c>
      <c r="I144" s="5" t="s">
        <v>213</v>
      </c>
      <c r="J144" s="18">
        <v>2305830</v>
      </c>
      <c r="K144" s="18">
        <v>89300</v>
      </c>
      <c r="L144" s="18">
        <v>0</v>
      </c>
      <c r="M144" s="18">
        <f>SUM(J144:L144)</f>
        <v>2395130</v>
      </c>
      <c r="Q144"/>
    </row>
    <row r="145" spans="1:17" ht="25.5" hidden="1" outlineLevel="2" x14ac:dyDescent="0.25">
      <c r="A145" s="1">
        <v>133</v>
      </c>
      <c r="B145" s="2" t="s">
        <v>436</v>
      </c>
      <c r="C145" s="3" t="s">
        <v>536</v>
      </c>
      <c r="D145" s="2" t="s">
        <v>84</v>
      </c>
      <c r="E145" s="4">
        <v>9771567</v>
      </c>
      <c r="F145" s="2" t="s">
        <v>446</v>
      </c>
      <c r="G145" s="38" t="s">
        <v>28</v>
      </c>
      <c r="H145" s="38" t="s">
        <v>44</v>
      </c>
      <c r="I145" s="5" t="s">
        <v>59</v>
      </c>
      <c r="J145" s="18">
        <v>2305830</v>
      </c>
      <c r="K145" s="18">
        <v>67700</v>
      </c>
      <c r="L145" s="18">
        <v>0</v>
      </c>
      <c r="M145" s="18">
        <f>SUM(J145:L145)</f>
        <v>2373530</v>
      </c>
      <c r="Q145"/>
    </row>
    <row r="146" spans="1:17" outlineLevel="1" collapsed="1" x14ac:dyDescent="0.25">
      <c r="A146" s="1"/>
      <c r="B146" s="2"/>
      <c r="C146" s="3"/>
      <c r="D146" s="39" t="s">
        <v>557</v>
      </c>
      <c r="E146" s="4"/>
      <c r="F146" s="2"/>
      <c r="G146" s="38"/>
      <c r="H146" s="38"/>
      <c r="I146" s="5"/>
      <c r="J146" s="18">
        <f>SUBTOTAL(9,J127:J145)</f>
        <v>133262605</v>
      </c>
      <c r="K146" s="18">
        <f>SUBTOTAL(9,K127:K145)</f>
        <v>4698200</v>
      </c>
      <c r="L146" s="18">
        <f>SUBTOTAL(9,L127:L145)</f>
        <v>0</v>
      </c>
      <c r="M146" s="18">
        <f>SUBTOTAL(9,M127:M145)</f>
        <v>137960805</v>
      </c>
      <c r="Q146"/>
    </row>
    <row r="147" spans="1:17" ht="25.5" hidden="1" outlineLevel="2" x14ac:dyDescent="0.25">
      <c r="A147" s="1">
        <v>134</v>
      </c>
      <c r="B147" s="2" t="s">
        <v>393</v>
      </c>
      <c r="C147" s="3" t="s">
        <v>394</v>
      </c>
      <c r="D147" s="2" t="s">
        <v>395</v>
      </c>
      <c r="E147" s="4">
        <v>7247424</v>
      </c>
      <c r="F147" s="2" t="s">
        <v>396</v>
      </c>
      <c r="G147" s="38" t="s">
        <v>36</v>
      </c>
      <c r="H147" s="38" t="s">
        <v>52</v>
      </c>
      <c r="I147" s="5" t="s">
        <v>32</v>
      </c>
      <c r="J147" s="18">
        <v>3368390</v>
      </c>
      <c r="K147" s="18">
        <v>225700</v>
      </c>
      <c r="L147" s="18">
        <v>0</v>
      </c>
      <c r="M147" s="18">
        <f>SUM(J147:L147)</f>
        <v>3594090</v>
      </c>
      <c r="Q147"/>
    </row>
    <row r="148" spans="1:17" outlineLevel="1" collapsed="1" x14ac:dyDescent="0.25">
      <c r="A148" s="1"/>
      <c r="B148" s="2"/>
      <c r="C148" s="3"/>
      <c r="D148" s="39" t="s">
        <v>558</v>
      </c>
      <c r="E148" s="4"/>
      <c r="F148" s="2"/>
      <c r="G148" s="38"/>
      <c r="H148" s="38"/>
      <c r="I148" s="5"/>
      <c r="J148" s="18">
        <f>SUBTOTAL(9,J147:J147)</f>
        <v>3368390</v>
      </c>
      <c r="K148" s="18">
        <f>SUBTOTAL(9,K147:K147)</f>
        <v>225700</v>
      </c>
      <c r="L148" s="18">
        <f>SUBTOTAL(9,L147:L147)</f>
        <v>0</v>
      </c>
      <c r="M148" s="18">
        <f>SUBTOTAL(9,M147:M147)</f>
        <v>3594090</v>
      </c>
      <c r="Q148"/>
    </row>
    <row r="149" spans="1:17" ht="25.5" hidden="1" outlineLevel="2" x14ac:dyDescent="0.25">
      <c r="A149" s="1">
        <v>135</v>
      </c>
      <c r="B149" s="2" t="s">
        <v>15</v>
      </c>
      <c r="C149" s="3" t="s">
        <v>483</v>
      </c>
      <c r="D149" s="2" t="s">
        <v>16</v>
      </c>
      <c r="E149" s="4">
        <v>3645453</v>
      </c>
      <c r="F149" s="2" t="s">
        <v>17</v>
      </c>
      <c r="G149" s="38" t="s">
        <v>18</v>
      </c>
      <c r="H149" s="38" t="s">
        <v>19</v>
      </c>
      <c r="I149" s="5" t="s">
        <v>20</v>
      </c>
      <c r="J149" s="18">
        <v>2018260</v>
      </c>
      <c r="K149" s="18">
        <v>531600</v>
      </c>
      <c r="L149" s="18">
        <v>0</v>
      </c>
      <c r="M149" s="18">
        <f>SUM(J149:L149)</f>
        <v>2549860</v>
      </c>
      <c r="Q149"/>
    </row>
    <row r="150" spans="1:17" ht="25.5" hidden="1" outlineLevel="2" x14ac:dyDescent="0.25">
      <c r="A150" s="1">
        <v>136</v>
      </c>
      <c r="B150" s="2" t="s">
        <v>136</v>
      </c>
      <c r="C150" s="3" t="s">
        <v>505</v>
      </c>
      <c r="D150" s="2" t="s">
        <v>16</v>
      </c>
      <c r="E150" s="4">
        <v>8959007</v>
      </c>
      <c r="F150" s="2" t="s">
        <v>140</v>
      </c>
      <c r="G150" s="38" t="s">
        <v>18</v>
      </c>
      <c r="H150" s="38" t="s">
        <v>19</v>
      </c>
      <c r="I150" s="5" t="s">
        <v>37</v>
      </c>
      <c r="J150" s="18">
        <v>983900</v>
      </c>
      <c r="K150" s="18">
        <v>342800</v>
      </c>
      <c r="L150" s="18">
        <v>0</v>
      </c>
      <c r="M150" s="18">
        <f>SUM(J150:L150)</f>
        <v>1326700</v>
      </c>
      <c r="Q150"/>
    </row>
    <row r="151" spans="1:17" ht="25.5" hidden="1" outlineLevel="2" x14ac:dyDescent="0.25">
      <c r="A151" s="1">
        <v>137</v>
      </c>
      <c r="B151" s="2" t="s">
        <v>342</v>
      </c>
      <c r="C151" s="3" t="s">
        <v>538</v>
      </c>
      <c r="D151" s="2" t="s">
        <v>16</v>
      </c>
      <c r="E151" s="4">
        <v>5835780</v>
      </c>
      <c r="F151" s="2" t="s">
        <v>345</v>
      </c>
      <c r="G151" s="38" t="s">
        <v>18</v>
      </c>
      <c r="H151" s="38" t="s">
        <v>19</v>
      </c>
      <c r="I151" s="5" t="s">
        <v>14</v>
      </c>
      <c r="J151" s="18">
        <v>1266450</v>
      </c>
      <c r="K151" s="18">
        <v>405800</v>
      </c>
      <c r="L151" s="18">
        <v>0</v>
      </c>
      <c r="M151" s="18">
        <f>SUM(J151:L151)</f>
        <v>1672250</v>
      </c>
      <c r="Q151"/>
    </row>
    <row r="152" spans="1:17" ht="25.5" hidden="1" outlineLevel="2" x14ac:dyDescent="0.25">
      <c r="A152" s="1">
        <v>138</v>
      </c>
      <c r="B152" s="2" t="s">
        <v>342</v>
      </c>
      <c r="C152" s="3" t="s">
        <v>538</v>
      </c>
      <c r="D152" s="2" t="s">
        <v>16</v>
      </c>
      <c r="E152" s="4">
        <v>9580837</v>
      </c>
      <c r="F152" s="2" t="s">
        <v>351</v>
      </c>
      <c r="G152" s="38" t="s">
        <v>36</v>
      </c>
      <c r="H152" s="38" t="s">
        <v>19</v>
      </c>
      <c r="I152" s="5" t="s">
        <v>88</v>
      </c>
      <c r="J152" s="18">
        <v>1665060</v>
      </c>
      <c r="K152" s="18">
        <v>580100</v>
      </c>
      <c r="L152" s="18">
        <v>0</v>
      </c>
      <c r="M152" s="18">
        <f>SUM(J152:L152)</f>
        <v>2245160</v>
      </c>
      <c r="Q152"/>
    </row>
    <row r="153" spans="1:17" outlineLevel="1" collapsed="1" x14ac:dyDescent="0.25">
      <c r="A153" s="1"/>
      <c r="B153" s="2"/>
      <c r="C153" s="3"/>
      <c r="D153" s="39" t="s">
        <v>559</v>
      </c>
      <c r="E153" s="4"/>
      <c r="F153" s="2"/>
      <c r="G153" s="38"/>
      <c r="H153" s="38"/>
      <c r="I153" s="5"/>
      <c r="J153" s="18">
        <f>SUBTOTAL(9,J149:J152)</f>
        <v>5933670</v>
      </c>
      <c r="K153" s="18">
        <f>SUBTOTAL(9,K149:K152)</f>
        <v>1860300</v>
      </c>
      <c r="L153" s="18">
        <f>SUBTOTAL(9,L149:L152)</f>
        <v>0</v>
      </c>
      <c r="M153" s="18">
        <f>SUBTOTAL(9,M149:M152)</f>
        <v>7793970</v>
      </c>
      <c r="Q153"/>
    </row>
    <row r="154" spans="1:17" ht="25.5" hidden="1" outlineLevel="2" x14ac:dyDescent="0.25">
      <c r="A154" s="1">
        <v>139</v>
      </c>
      <c r="B154" s="2" t="s">
        <v>393</v>
      </c>
      <c r="C154" s="3" t="s">
        <v>394</v>
      </c>
      <c r="D154" s="2" t="s">
        <v>398</v>
      </c>
      <c r="E154" s="4">
        <v>9160187</v>
      </c>
      <c r="F154" s="2" t="s">
        <v>399</v>
      </c>
      <c r="G154" s="38" t="s">
        <v>48</v>
      </c>
      <c r="H154" s="38" t="s">
        <v>19</v>
      </c>
      <c r="I154" s="5" t="s">
        <v>32</v>
      </c>
      <c r="J154" s="18">
        <v>4278770</v>
      </c>
      <c r="K154" s="18">
        <v>286800</v>
      </c>
      <c r="L154" s="18">
        <v>0</v>
      </c>
      <c r="M154" s="18">
        <f>SUM(J154:L154)</f>
        <v>4565570</v>
      </c>
      <c r="Q154"/>
    </row>
    <row r="155" spans="1:17" outlineLevel="1" collapsed="1" x14ac:dyDescent="0.25">
      <c r="A155" s="1"/>
      <c r="B155" s="2"/>
      <c r="C155" s="3"/>
      <c r="D155" s="39" t="s">
        <v>560</v>
      </c>
      <c r="E155" s="4"/>
      <c r="F155" s="2"/>
      <c r="G155" s="38"/>
      <c r="H155" s="38"/>
      <c r="I155" s="5"/>
      <c r="J155" s="18">
        <f>SUBTOTAL(9,J154:J154)</f>
        <v>4278770</v>
      </c>
      <c r="K155" s="18">
        <f>SUBTOTAL(9,K154:K154)</f>
        <v>286800</v>
      </c>
      <c r="L155" s="18">
        <f>SUBTOTAL(9,L154:L154)</f>
        <v>0</v>
      </c>
      <c r="M155" s="18">
        <f>SUBTOTAL(9,M154:M154)</f>
        <v>4565570</v>
      </c>
      <c r="Q155"/>
    </row>
    <row r="156" spans="1:17" ht="25.5" hidden="1" outlineLevel="2" x14ac:dyDescent="0.25">
      <c r="A156" s="1">
        <v>140</v>
      </c>
      <c r="B156" s="2" t="s">
        <v>33</v>
      </c>
      <c r="C156" s="3" t="s">
        <v>485</v>
      </c>
      <c r="D156" s="2" t="s">
        <v>34</v>
      </c>
      <c r="E156" s="4">
        <v>1967289</v>
      </c>
      <c r="F156" s="2" t="s">
        <v>35</v>
      </c>
      <c r="G156" s="38" t="s">
        <v>36</v>
      </c>
      <c r="H156" s="38" t="s">
        <v>19</v>
      </c>
      <c r="I156" s="5" t="s">
        <v>37</v>
      </c>
      <c r="J156" s="18">
        <v>1139570</v>
      </c>
      <c r="K156" s="18">
        <v>70300</v>
      </c>
      <c r="L156" s="18">
        <v>0</v>
      </c>
      <c r="M156" s="18">
        <f>SUM(J156:L156)</f>
        <v>1209870</v>
      </c>
      <c r="Q156"/>
    </row>
    <row r="157" spans="1:17" ht="25.5" hidden="1" outlineLevel="2" x14ac:dyDescent="0.25">
      <c r="A157" s="1">
        <v>141</v>
      </c>
      <c r="B157" s="2" t="s">
        <v>118</v>
      </c>
      <c r="C157" s="3" t="s">
        <v>119</v>
      </c>
      <c r="D157" s="2" t="s">
        <v>34</v>
      </c>
      <c r="E157" s="4">
        <v>2514201</v>
      </c>
      <c r="F157" s="2" t="s">
        <v>121</v>
      </c>
      <c r="G157" s="38" t="s">
        <v>36</v>
      </c>
      <c r="H157" s="38" t="s">
        <v>19</v>
      </c>
      <c r="I157" s="5" t="s">
        <v>122</v>
      </c>
      <c r="J157" s="18">
        <v>4460620</v>
      </c>
      <c r="K157" s="18">
        <v>363000</v>
      </c>
      <c r="L157" s="18">
        <v>0</v>
      </c>
      <c r="M157" s="18">
        <f>SUM(J157:L157)</f>
        <v>4823620</v>
      </c>
      <c r="Q157"/>
    </row>
    <row r="158" spans="1:17" ht="25.5" hidden="1" outlineLevel="2" x14ac:dyDescent="0.25">
      <c r="A158" s="1">
        <v>142</v>
      </c>
      <c r="B158" s="2" t="s">
        <v>166</v>
      </c>
      <c r="C158" s="3" t="s">
        <v>174</v>
      </c>
      <c r="D158" s="2" t="s">
        <v>34</v>
      </c>
      <c r="E158" s="4">
        <v>1037676</v>
      </c>
      <c r="F158" s="2" t="s">
        <v>167</v>
      </c>
      <c r="G158" s="38" t="s">
        <v>36</v>
      </c>
      <c r="H158" s="38" t="s">
        <v>19</v>
      </c>
      <c r="I158" s="5" t="s">
        <v>81</v>
      </c>
      <c r="J158" s="18">
        <v>2197750</v>
      </c>
      <c r="K158" s="18">
        <v>135600</v>
      </c>
      <c r="L158" s="18">
        <v>0</v>
      </c>
      <c r="M158" s="18">
        <f>SUM(J158:L158)</f>
        <v>2333350</v>
      </c>
      <c r="Q158"/>
    </row>
    <row r="159" spans="1:17" ht="25.5" hidden="1" outlineLevel="2" x14ac:dyDescent="0.25">
      <c r="A159" s="1">
        <v>143</v>
      </c>
      <c r="B159" s="2" t="s">
        <v>185</v>
      </c>
      <c r="C159" s="3" t="s">
        <v>510</v>
      </c>
      <c r="D159" s="2" t="s">
        <v>34</v>
      </c>
      <c r="E159" s="4">
        <v>7817571</v>
      </c>
      <c r="F159" s="2" t="s">
        <v>202</v>
      </c>
      <c r="G159" s="38" t="s">
        <v>36</v>
      </c>
      <c r="H159" s="38" t="s">
        <v>19</v>
      </c>
      <c r="I159" s="5" t="s">
        <v>187</v>
      </c>
      <c r="J159" s="18">
        <v>2311710</v>
      </c>
      <c r="K159" s="18">
        <v>188100</v>
      </c>
      <c r="L159" s="18">
        <v>0</v>
      </c>
      <c r="M159" s="18">
        <f>SUM(J159:L159)</f>
        <v>2499810</v>
      </c>
      <c r="Q159"/>
    </row>
    <row r="160" spans="1:17" ht="25.5" hidden="1" outlineLevel="2" x14ac:dyDescent="0.25">
      <c r="A160" s="1">
        <v>144</v>
      </c>
      <c r="B160" s="2" t="s">
        <v>211</v>
      </c>
      <c r="C160" s="3" t="s">
        <v>512</v>
      </c>
      <c r="D160" s="2" t="s">
        <v>34</v>
      </c>
      <c r="E160" s="4">
        <v>5937705</v>
      </c>
      <c r="F160" s="2" t="s">
        <v>222</v>
      </c>
      <c r="G160" s="38" t="s">
        <v>18</v>
      </c>
      <c r="H160" s="38" t="s">
        <v>19</v>
      </c>
      <c r="I160" s="5" t="s">
        <v>101</v>
      </c>
      <c r="J160" s="18">
        <v>2441940</v>
      </c>
      <c r="K160" s="18">
        <v>198600</v>
      </c>
      <c r="L160" s="18">
        <v>0</v>
      </c>
      <c r="M160" s="18">
        <f>SUM(J160:L160)</f>
        <v>2640540</v>
      </c>
      <c r="Q160"/>
    </row>
    <row r="161" spans="1:17" ht="51" hidden="1" outlineLevel="2" x14ac:dyDescent="0.25">
      <c r="A161" s="1">
        <v>145</v>
      </c>
      <c r="B161" s="2" t="s">
        <v>281</v>
      </c>
      <c r="C161" s="3" t="s">
        <v>282</v>
      </c>
      <c r="D161" s="2" t="s">
        <v>34</v>
      </c>
      <c r="E161" s="4">
        <v>9250334</v>
      </c>
      <c r="F161" s="2" t="s">
        <v>286</v>
      </c>
      <c r="G161" s="38" t="s">
        <v>18</v>
      </c>
      <c r="H161" s="38" t="s">
        <v>19</v>
      </c>
      <c r="I161" s="5" t="s">
        <v>14</v>
      </c>
      <c r="J161" s="18">
        <v>1774480</v>
      </c>
      <c r="K161" s="18">
        <v>144300</v>
      </c>
      <c r="L161" s="18">
        <v>0</v>
      </c>
      <c r="M161" s="18">
        <f>SUM(J161:L161)</f>
        <v>1918780</v>
      </c>
      <c r="Q161"/>
    </row>
    <row r="162" spans="1:17" outlineLevel="1" collapsed="1" x14ac:dyDescent="0.25">
      <c r="A162" s="1"/>
      <c r="B162" s="2"/>
      <c r="C162" s="3"/>
      <c r="D162" s="39" t="s">
        <v>561</v>
      </c>
      <c r="E162" s="4"/>
      <c r="F162" s="2"/>
      <c r="G162" s="38"/>
      <c r="H162" s="38"/>
      <c r="I162" s="5"/>
      <c r="J162" s="18">
        <f>SUBTOTAL(9,J156:J161)</f>
        <v>14326070</v>
      </c>
      <c r="K162" s="18">
        <f>SUBTOTAL(9,K156:K161)</f>
        <v>1099900</v>
      </c>
      <c r="L162" s="18">
        <f>SUBTOTAL(9,L156:L161)</f>
        <v>0</v>
      </c>
      <c r="M162" s="18">
        <f>SUBTOTAL(9,M156:M161)</f>
        <v>15425970</v>
      </c>
      <c r="Q162"/>
    </row>
    <row r="163" spans="1:17" ht="25.5" hidden="1" outlineLevel="2" x14ac:dyDescent="0.25">
      <c r="A163" s="1">
        <v>146</v>
      </c>
      <c r="B163" s="2" t="s">
        <v>91</v>
      </c>
      <c r="C163" s="3" t="s">
        <v>493</v>
      </c>
      <c r="D163" s="2" t="s">
        <v>93</v>
      </c>
      <c r="E163" s="4">
        <v>3257944</v>
      </c>
      <c r="F163" s="2" t="s">
        <v>459</v>
      </c>
      <c r="G163" s="38" t="s">
        <v>36</v>
      </c>
      <c r="H163" s="38" t="s">
        <v>52</v>
      </c>
      <c r="I163" s="5" t="s">
        <v>59</v>
      </c>
      <c r="J163" s="18">
        <v>2156480</v>
      </c>
      <c r="K163" s="18">
        <v>248400</v>
      </c>
      <c r="L163" s="18">
        <v>0</v>
      </c>
      <c r="M163" s="18">
        <f>SUM(J163:L163)</f>
        <v>2404880</v>
      </c>
      <c r="Q163"/>
    </row>
    <row r="164" spans="1:17" ht="25.5" hidden="1" outlineLevel="2" x14ac:dyDescent="0.25">
      <c r="A164" s="1">
        <v>147</v>
      </c>
      <c r="B164" s="2" t="s">
        <v>113</v>
      </c>
      <c r="C164" s="3" t="s">
        <v>495</v>
      </c>
      <c r="D164" s="2" t="s">
        <v>93</v>
      </c>
      <c r="E164" s="4">
        <v>2899284</v>
      </c>
      <c r="F164" s="2" t="s">
        <v>114</v>
      </c>
      <c r="G164" s="38" t="s">
        <v>18</v>
      </c>
      <c r="H164" s="38" t="s">
        <v>52</v>
      </c>
      <c r="I164" s="5" t="s">
        <v>29</v>
      </c>
      <c r="J164" s="18">
        <v>1540340</v>
      </c>
      <c r="K164" s="18">
        <v>134600</v>
      </c>
      <c r="L164" s="18">
        <v>0</v>
      </c>
      <c r="M164" s="18">
        <f>SUM(J164:L164)</f>
        <v>1674940</v>
      </c>
      <c r="Q164"/>
    </row>
    <row r="165" spans="1:17" hidden="1" outlineLevel="2" x14ac:dyDescent="0.25">
      <c r="A165" s="1">
        <v>148</v>
      </c>
      <c r="B165" s="2" t="s">
        <v>133</v>
      </c>
      <c r="C165" s="3" t="s">
        <v>504</v>
      </c>
      <c r="D165" s="2" t="s">
        <v>93</v>
      </c>
      <c r="E165" s="4">
        <v>9859957</v>
      </c>
      <c r="F165" s="2" t="s">
        <v>135</v>
      </c>
      <c r="G165" s="38" t="s">
        <v>18</v>
      </c>
      <c r="H165" s="38" t="s">
        <v>52</v>
      </c>
      <c r="I165" s="5" t="s">
        <v>66</v>
      </c>
      <c r="J165" s="18">
        <v>1517240</v>
      </c>
      <c r="K165" s="18">
        <v>177500</v>
      </c>
      <c r="L165" s="18">
        <v>0</v>
      </c>
      <c r="M165" s="18">
        <f>SUM(J165:L165)</f>
        <v>1694740</v>
      </c>
      <c r="Q165"/>
    </row>
    <row r="166" spans="1:17" ht="25.5" hidden="1" outlineLevel="2" x14ac:dyDescent="0.25">
      <c r="A166" s="1">
        <v>149</v>
      </c>
      <c r="B166" s="2" t="s">
        <v>166</v>
      </c>
      <c r="C166" s="3" t="s">
        <v>174</v>
      </c>
      <c r="D166" s="2" t="s">
        <v>93</v>
      </c>
      <c r="E166" s="4">
        <v>9753684</v>
      </c>
      <c r="F166" s="2" t="s">
        <v>184</v>
      </c>
      <c r="G166" s="38" t="s">
        <v>36</v>
      </c>
      <c r="H166" s="38" t="s">
        <v>52</v>
      </c>
      <c r="I166" s="5" t="s">
        <v>81</v>
      </c>
      <c r="J166" s="18">
        <v>1771400</v>
      </c>
      <c r="K166" s="18">
        <v>154800</v>
      </c>
      <c r="L166" s="18">
        <v>0</v>
      </c>
      <c r="M166" s="18">
        <f>SUM(J166:L166)</f>
        <v>1926200</v>
      </c>
      <c r="Q166"/>
    </row>
    <row r="167" spans="1:17" ht="25.5" hidden="1" outlineLevel="2" x14ac:dyDescent="0.25">
      <c r="A167" s="1">
        <v>150</v>
      </c>
      <c r="B167" s="2" t="s">
        <v>211</v>
      </c>
      <c r="C167" s="3" t="s">
        <v>512</v>
      </c>
      <c r="D167" s="2" t="s">
        <v>93</v>
      </c>
      <c r="E167" s="4">
        <v>2193113</v>
      </c>
      <c r="F167" s="2" t="s">
        <v>215</v>
      </c>
      <c r="G167" s="38" t="s">
        <v>36</v>
      </c>
      <c r="H167" s="38" t="s">
        <v>52</v>
      </c>
      <c r="I167" s="5" t="s">
        <v>101</v>
      </c>
      <c r="J167" s="18">
        <v>2241200</v>
      </c>
      <c r="K167" s="18">
        <v>258300</v>
      </c>
      <c r="L167" s="18">
        <v>0</v>
      </c>
      <c r="M167" s="18">
        <f>SUM(J167:L167)</f>
        <v>2499500</v>
      </c>
      <c r="Q167"/>
    </row>
    <row r="168" spans="1:17" ht="25.5" hidden="1" outlineLevel="2" x14ac:dyDescent="0.25">
      <c r="A168" s="1">
        <v>151</v>
      </c>
      <c r="B168" s="2" t="s">
        <v>211</v>
      </c>
      <c r="C168" s="3" t="s">
        <v>512</v>
      </c>
      <c r="D168" s="2" t="s">
        <v>93</v>
      </c>
      <c r="E168" s="4">
        <v>9836239</v>
      </c>
      <c r="F168" s="2" t="s">
        <v>227</v>
      </c>
      <c r="G168" s="38" t="s">
        <v>36</v>
      </c>
      <c r="H168" s="38" t="s">
        <v>52</v>
      </c>
      <c r="I168" s="5" t="s">
        <v>213</v>
      </c>
      <c r="J168" s="18">
        <v>2310520</v>
      </c>
      <c r="K168" s="18">
        <v>266200</v>
      </c>
      <c r="L168" s="18">
        <v>0</v>
      </c>
      <c r="M168" s="18">
        <f>SUM(J168:L168)</f>
        <v>2576720</v>
      </c>
      <c r="Q168"/>
    </row>
    <row r="169" spans="1:17" hidden="1" outlineLevel="2" x14ac:dyDescent="0.25">
      <c r="A169" s="1">
        <v>152</v>
      </c>
      <c r="B169" s="2" t="s">
        <v>228</v>
      </c>
      <c r="C169" s="3" t="s">
        <v>513</v>
      </c>
      <c r="D169" s="2" t="s">
        <v>93</v>
      </c>
      <c r="E169" s="4">
        <v>1718636</v>
      </c>
      <c r="F169" s="2" t="s">
        <v>230</v>
      </c>
      <c r="G169" s="38" t="s">
        <v>18</v>
      </c>
      <c r="H169" s="38" t="s">
        <v>52</v>
      </c>
      <c r="I169" s="5" t="s">
        <v>59</v>
      </c>
      <c r="J169" s="18">
        <v>2503060</v>
      </c>
      <c r="K169" s="18">
        <v>238000</v>
      </c>
      <c r="L169" s="18">
        <v>0</v>
      </c>
      <c r="M169" s="18">
        <f>SUM(J169:L169)</f>
        <v>2741060</v>
      </c>
      <c r="Q169"/>
    </row>
    <row r="170" spans="1:17" hidden="1" outlineLevel="2" x14ac:dyDescent="0.25">
      <c r="A170" s="1">
        <v>153</v>
      </c>
      <c r="B170" s="2" t="s">
        <v>255</v>
      </c>
      <c r="C170" s="3" t="s">
        <v>523</v>
      </c>
      <c r="D170" s="2" t="s">
        <v>93</v>
      </c>
      <c r="E170" s="4">
        <v>8709161</v>
      </c>
      <c r="F170" s="2" t="s">
        <v>256</v>
      </c>
      <c r="G170" s="38" t="s">
        <v>18</v>
      </c>
      <c r="H170" s="38" t="s">
        <v>52</v>
      </c>
      <c r="I170" s="5" t="s">
        <v>59</v>
      </c>
      <c r="J170" s="18">
        <v>1601960</v>
      </c>
      <c r="K170" s="18">
        <v>184600</v>
      </c>
      <c r="L170" s="18">
        <v>0</v>
      </c>
      <c r="M170" s="18">
        <f>SUM(J170:L170)</f>
        <v>1786560</v>
      </c>
      <c r="Q170"/>
    </row>
    <row r="171" spans="1:17" hidden="1" outlineLevel="2" x14ac:dyDescent="0.25">
      <c r="A171" s="1">
        <v>154</v>
      </c>
      <c r="B171" s="2" t="s">
        <v>263</v>
      </c>
      <c r="C171" s="3" t="s">
        <v>260</v>
      </c>
      <c r="D171" s="2" t="s">
        <v>93</v>
      </c>
      <c r="E171" s="4">
        <v>1146538</v>
      </c>
      <c r="F171" s="2" t="s">
        <v>265</v>
      </c>
      <c r="G171" s="38" t="s">
        <v>18</v>
      </c>
      <c r="H171" s="38" t="s">
        <v>52</v>
      </c>
      <c r="I171" s="5" t="s">
        <v>29</v>
      </c>
      <c r="J171" s="18">
        <v>1563450</v>
      </c>
      <c r="K171" s="18">
        <v>180000</v>
      </c>
      <c r="L171" s="18">
        <v>0</v>
      </c>
      <c r="M171" s="18">
        <f>SUM(J171:L171)</f>
        <v>1743450</v>
      </c>
      <c r="Q171"/>
    </row>
    <row r="172" spans="1:17" hidden="1" outlineLevel="2" x14ac:dyDescent="0.25">
      <c r="A172" s="1">
        <v>155</v>
      </c>
      <c r="B172" s="2" t="s">
        <v>305</v>
      </c>
      <c r="C172" s="3" t="s">
        <v>527</v>
      </c>
      <c r="D172" s="2" t="s">
        <v>93</v>
      </c>
      <c r="E172" s="4">
        <v>4474775</v>
      </c>
      <c r="F172" s="2" t="s">
        <v>305</v>
      </c>
      <c r="G172" s="38" t="s">
        <v>18</v>
      </c>
      <c r="H172" s="38" t="s">
        <v>52</v>
      </c>
      <c r="I172" s="5" t="s">
        <v>143</v>
      </c>
      <c r="J172" s="18">
        <v>1844170</v>
      </c>
      <c r="K172" s="18">
        <v>0</v>
      </c>
      <c r="L172" s="18">
        <v>0</v>
      </c>
      <c r="M172" s="18">
        <f>SUM(J172:L172)</f>
        <v>1844170</v>
      </c>
      <c r="Q172"/>
    </row>
    <row r="173" spans="1:17" ht="25.5" hidden="1" outlineLevel="2" x14ac:dyDescent="0.25">
      <c r="A173" s="1">
        <v>156</v>
      </c>
      <c r="B173" s="2" t="s">
        <v>308</v>
      </c>
      <c r="C173" s="3" t="s">
        <v>528</v>
      </c>
      <c r="D173" s="2" t="s">
        <v>93</v>
      </c>
      <c r="E173" s="4">
        <v>5795884</v>
      </c>
      <c r="F173" s="2" t="s">
        <v>309</v>
      </c>
      <c r="G173" s="38" t="s">
        <v>18</v>
      </c>
      <c r="H173" s="38" t="s">
        <v>52</v>
      </c>
      <c r="I173" s="5" t="s">
        <v>14</v>
      </c>
      <c r="J173" s="18">
        <v>1347800</v>
      </c>
      <c r="K173" s="18">
        <v>155200</v>
      </c>
      <c r="L173" s="18">
        <v>0</v>
      </c>
      <c r="M173" s="18">
        <f>SUM(J173:L173)</f>
        <v>1503000</v>
      </c>
      <c r="Q173"/>
    </row>
    <row r="174" spans="1:17" ht="25.5" hidden="1" outlineLevel="2" x14ac:dyDescent="0.25">
      <c r="A174" s="1">
        <v>157</v>
      </c>
      <c r="B174" s="2" t="s">
        <v>335</v>
      </c>
      <c r="C174" s="3" t="s">
        <v>535</v>
      </c>
      <c r="D174" s="2" t="s">
        <v>93</v>
      </c>
      <c r="E174" s="4">
        <v>1420997</v>
      </c>
      <c r="F174" s="2" t="s">
        <v>336</v>
      </c>
      <c r="G174" s="38" t="s">
        <v>18</v>
      </c>
      <c r="H174" s="38" t="s">
        <v>52</v>
      </c>
      <c r="I174" s="5" t="s">
        <v>187</v>
      </c>
      <c r="J174" s="18">
        <v>2117980</v>
      </c>
      <c r="K174" s="18">
        <v>244000</v>
      </c>
      <c r="L174" s="18">
        <v>0</v>
      </c>
      <c r="M174" s="18">
        <f>SUM(J174:L174)</f>
        <v>2361980</v>
      </c>
      <c r="Q174"/>
    </row>
    <row r="175" spans="1:17" ht="25.5" hidden="1" outlineLevel="2" x14ac:dyDescent="0.25">
      <c r="A175" s="1">
        <v>158</v>
      </c>
      <c r="B175" s="2" t="s">
        <v>342</v>
      </c>
      <c r="C175" s="3" t="s">
        <v>538</v>
      </c>
      <c r="D175" s="2" t="s">
        <v>93</v>
      </c>
      <c r="E175" s="4">
        <v>7314919</v>
      </c>
      <c r="F175" s="2" t="s">
        <v>347</v>
      </c>
      <c r="G175" s="38" t="s">
        <v>36</v>
      </c>
      <c r="H175" s="38" t="s">
        <v>52</v>
      </c>
      <c r="I175" s="5" t="s">
        <v>37</v>
      </c>
      <c r="J175" s="18">
        <v>2310520</v>
      </c>
      <c r="K175" s="18">
        <v>266200</v>
      </c>
      <c r="L175" s="18">
        <v>0</v>
      </c>
      <c r="M175" s="18">
        <f>SUM(J175:L175)</f>
        <v>2576720</v>
      </c>
      <c r="Q175"/>
    </row>
    <row r="176" spans="1:17" ht="25.5" hidden="1" outlineLevel="2" x14ac:dyDescent="0.25">
      <c r="A176" s="1">
        <v>159</v>
      </c>
      <c r="B176" s="2" t="s">
        <v>365</v>
      </c>
      <c r="C176" s="3" t="s">
        <v>545</v>
      </c>
      <c r="D176" s="2" t="s">
        <v>93</v>
      </c>
      <c r="E176" s="4">
        <v>3333640</v>
      </c>
      <c r="F176" s="2" t="s">
        <v>366</v>
      </c>
      <c r="G176" s="38" t="s">
        <v>36</v>
      </c>
      <c r="H176" s="38" t="s">
        <v>52</v>
      </c>
      <c r="I176" s="5" t="s">
        <v>153</v>
      </c>
      <c r="J176" s="18">
        <v>2233500</v>
      </c>
      <c r="K176" s="18">
        <v>160000</v>
      </c>
      <c r="L176" s="18">
        <v>0</v>
      </c>
      <c r="M176" s="18">
        <f>SUM(J176:L176)</f>
        <v>2393500</v>
      </c>
      <c r="Q176"/>
    </row>
    <row r="177" spans="1:17" ht="25.5" hidden="1" outlineLevel="2" x14ac:dyDescent="0.25">
      <c r="A177" s="1">
        <v>160</v>
      </c>
      <c r="B177" s="2" t="s">
        <v>365</v>
      </c>
      <c r="C177" s="3" t="s">
        <v>545</v>
      </c>
      <c r="D177" s="2" t="s">
        <v>93</v>
      </c>
      <c r="E177" s="4">
        <v>7983461</v>
      </c>
      <c r="F177" s="2" t="s">
        <v>368</v>
      </c>
      <c r="G177" s="38" t="s">
        <v>18</v>
      </c>
      <c r="H177" s="38" t="s">
        <v>52</v>
      </c>
      <c r="I177" s="5" t="s">
        <v>14</v>
      </c>
      <c r="J177" s="18">
        <v>2202700</v>
      </c>
      <c r="K177" s="18">
        <v>150000</v>
      </c>
      <c r="L177" s="18">
        <v>0</v>
      </c>
      <c r="M177" s="18">
        <f>SUM(J177:L177)</f>
        <v>2352700</v>
      </c>
      <c r="Q177"/>
    </row>
    <row r="178" spans="1:17" ht="38.25" hidden="1" outlineLevel="2" x14ac:dyDescent="0.25">
      <c r="A178" s="1">
        <v>161</v>
      </c>
      <c r="B178" s="2" t="s">
        <v>374</v>
      </c>
      <c r="C178" s="3" t="s">
        <v>547</v>
      </c>
      <c r="D178" s="2" t="s">
        <v>93</v>
      </c>
      <c r="E178" s="4">
        <v>4607883</v>
      </c>
      <c r="F178" s="2" t="s">
        <v>376</v>
      </c>
      <c r="G178" s="38" t="s">
        <v>18</v>
      </c>
      <c r="H178" s="38" t="s">
        <v>52</v>
      </c>
      <c r="I178" s="5" t="s">
        <v>162</v>
      </c>
      <c r="J178" s="18">
        <v>4443900</v>
      </c>
      <c r="K178" s="18">
        <v>388500</v>
      </c>
      <c r="L178" s="18">
        <v>0</v>
      </c>
      <c r="M178" s="18">
        <f>SUM(J178:L178)</f>
        <v>4832400</v>
      </c>
      <c r="Q178"/>
    </row>
    <row r="179" spans="1:17" ht="25.5" outlineLevel="1" collapsed="1" x14ac:dyDescent="0.25">
      <c r="A179" s="1"/>
      <c r="B179" s="2"/>
      <c r="C179" s="3"/>
      <c r="D179" s="39" t="s">
        <v>562</v>
      </c>
      <c r="E179" s="4"/>
      <c r="F179" s="2"/>
      <c r="G179" s="38"/>
      <c r="H179" s="38"/>
      <c r="I179" s="5"/>
      <c r="J179" s="18">
        <f>SUBTOTAL(9,J163:J178)</f>
        <v>33706220</v>
      </c>
      <c r="K179" s="18">
        <f>SUBTOTAL(9,K163:K178)</f>
        <v>3206300</v>
      </c>
      <c r="L179" s="18">
        <f>SUBTOTAL(9,L163:L178)</f>
        <v>0</v>
      </c>
      <c r="M179" s="18">
        <f>SUBTOTAL(9,M163:M178)</f>
        <v>36912520</v>
      </c>
      <c r="Q179"/>
    </row>
    <row r="180" spans="1:17" ht="25.5" hidden="1" outlineLevel="2" x14ac:dyDescent="0.25">
      <c r="A180" s="1">
        <v>162</v>
      </c>
      <c r="B180" s="2" t="s">
        <v>118</v>
      </c>
      <c r="C180" s="3" t="s">
        <v>119</v>
      </c>
      <c r="D180" s="2" t="s">
        <v>124</v>
      </c>
      <c r="E180" s="4">
        <v>4955284</v>
      </c>
      <c r="F180" s="2" t="s">
        <v>125</v>
      </c>
      <c r="G180" s="38" t="s">
        <v>18</v>
      </c>
      <c r="H180" s="38" t="s">
        <v>19</v>
      </c>
      <c r="I180" s="5" t="s">
        <v>122</v>
      </c>
      <c r="J180" s="18">
        <v>4813990</v>
      </c>
      <c r="K180" s="18">
        <v>241700</v>
      </c>
      <c r="L180" s="18">
        <v>0</v>
      </c>
      <c r="M180" s="18">
        <f>SUM(J180:L180)</f>
        <v>5055690</v>
      </c>
      <c r="Q180"/>
    </row>
    <row r="181" spans="1:17" ht="25.5" hidden="1" outlineLevel="2" x14ac:dyDescent="0.25">
      <c r="A181" s="1">
        <v>163</v>
      </c>
      <c r="B181" s="2" t="s">
        <v>150</v>
      </c>
      <c r="C181" s="3" t="s">
        <v>508</v>
      </c>
      <c r="D181" s="2" t="s">
        <v>124</v>
      </c>
      <c r="E181" s="4">
        <v>2240677</v>
      </c>
      <c r="F181" s="2" t="s">
        <v>151</v>
      </c>
      <c r="G181" s="38" t="s">
        <v>18</v>
      </c>
      <c r="H181" s="38" t="s">
        <v>19</v>
      </c>
      <c r="I181" s="5" t="s">
        <v>153</v>
      </c>
      <c r="J181" s="18">
        <v>575000</v>
      </c>
      <c r="K181" s="18">
        <v>20000</v>
      </c>
      <c r="L181" s="18">
        <v>0</v>
      </c>
      <c r="M181" s="18">
        <f>SUM(J181:L181)</f>
        <v>595000</v>
      </c>
      <c r="Q181"/>
    </row>
    <row r="182" spans="1:17" ht="25.5" hidden="1" outlineLevel="2" x14ac:dyDescent="0.25">
      <c r="A182" s="1">
        <v>164</v>
      </c>
      <c r="B182" s="2" t="s">
        <v>185</v>
      </c>
      <c r="C182" s="3" t="s">
        <v>510</v>
      </c>
      <c r="D182" s="2" t="s">
        <v>124</v>
      </c>
      <c r="E182" s="4">
        <v>5033443</v>
      </c>
      <c r="F182" s="2" t="s">
        <v>197</v>
      </c>
      <c r="G182" s="38" t="s">
        <v>18</v>
      </c>
      <c r="H182" s="38" t="s">
        <v>19</v>
      </c>
      <c r="I182" s="5" t="s">
        <v>187</v>
      </c>
      <c r="J182" s="18">
        <v>2484640</v>
      </c>
      <c r="K182" s="18">
        <v>124700</v>
      </c>
      <c r="L182" s="18">
        <v>0</v>
      </c>
      <c r="M182" s="18">
        <f>SUM(J182:L182)</f>
        <v>2609340</v>
      </c>
      <c r="Q182"/>
    </row>
    <row r="183" spans="1:17" ht="25.5" hidden="1" outlineLevel="2" x14ac:dyDescent="0.25">
      <c r="A183" s="1">
        <v>165</v>
      </c>
      <c r="B183" s="2" t="s">
        <v>211</v>
      </c>
      <c r="C183" s="3" t="s">
        <v>512</v>
      </c>
      <c r="D183" s="2" t="s">
        <v>124</v>
      </c>
      <c r="E183" s="4">
        <v>8800127</v>
      </c>
      <c r="F183" s="2" t="s">
        <v>226</v>
      </c>
      <c r="G183" s="38" t="s">
        <v>18</v>
      </c>
      <c r="H183" s="38" t="s">
        <v>19</v>
      </c>
      <c r="I183" s="5" t="s">
        <v>101</v>
      </c>
      <c r="J183" s="18">
        <v>3105800</v>
      </c>
      <c r="K183" s="18">
        <v>155900</v>
      </c>
      <c r="L183" s="18">
        <v>0</v>
      </c>
      <c r="M183" s="18">
        <f>SUM(J183:L183)</f>
        <v>3261700</v>
      </c>
      <c r="Q183"/>
    </row>
    <row r="184" spans="1:17" ht="51" hidden="1" outlineLevel="2" x14ac:dyDescent="0.25">
      <c r="A184" s="1">
        <v>166</v>
      </c>
      <c r="B184" s="2" t="s">
        <v>281</v>
      </c>
      <c r="C184" s="3" t="s">
        <v>282</v>
      </c>
      <c r="D184" s="2" t="s">
        <v>124</v>
      </c>
      <c r="E184" s="4">
        <v>5075575</v>
      </c>
      <c r="F184" s="2" t="s">
        <v>284</v>
      </c>
      <c r="G184" s="38" t="s">
        <v>18</v>
      </c>
      <c r="H184" s="38" t="s">
        <v>19</v>
      </c>
      <c r="I184" s="5" t="s">
        <v>14</v>
      </c>
      <c r="J184" s="18">
        <v>1552900</v>
      </c>
      <c r="K184" s="18">
        <v>30600</v>
      </c>
      <c r="L184" s="18">
        <v>0</v>
      </c>
      <c r="M184" s="18">
        <f>SUM(J184:L184)</f>
        <v>1583500</v>
      </c>
      <c r="Q184"/>
    </row>
    <row r="185" spans="1:17" outlineLevel="1" collapsed="1" x14ac:dyDescent="0.25">
      <c r="A185" s="1"/>
      <c r="B185" s="2"/>
      <c r="C185" s="3"/>
      <c r="D185" s="39" t="s">
        <v>563</v>
      </c>
      <c r="E185" s="4"/>
      <c r="F185" s="2"/>
      <c r="G185" s="38"/>
      <c r="H185" s="38"/>
      <c r="I185" s="5"/>
      <c r="J185" s="18">
        <f>SUBTOTAL(9,J180:J184)</f>
        <v>12532330</v>
      </c>
      <c r="K185" s="18">
        <f>SUBTOTAL(9,K180:K184)</f>
        <v>572900</v>
      </c>
      <c r="L185" s="18">
        <f>SUBTOTAL(9,L180:L184)</f>
        <v>0</v>
      </c>
      <c r="M185" s="18">
        <f>SUBTOTAL(9,M180:M184)</f>
        <v>13105230</v>
      </c>
      <c r="Q185"/>
    </row>
    <row r="186" spans="1:17" ht="25.5" hidden="1" outlineLevel="2" x14ac:dyDescent="0.25">
      <c r="A186" s="1">
        <v>167</v>
      </c>
      <c r="B186" s="2" t="s">
        <v>49</v>
      </c>
      <c r="C186" s="3" t="s">
        <v>486</v>
      </c>
      <c r="D186" s="2" t="s">
        <v>57</v>
      </c>
      <c r="E186" s="4">
        <v>7290495</v>
      </c>
      <c r="F186" s="2" t="s">
        <v>58</v>
      </c>
      <c r="G186" s="38" t="s">
        <v>18</v>
      </c>
      <c r="H186" s="38" t="s">
        <v>52</v>
      </c>
      <c r="I186" s="5" t="s">
        <v>59</v>
      </c>
      <c r="J186" s="18">
        <v>788900</v>
      </c>
      <c r="K186" s="18">
        <v>92500</v>
      </c>
      <c r="L186" s="18">
        <v>0</v>
      </c>
      <c r="M186" s="18">
        <f>SUM(J186:L186)</f>
        <v>881400</v>
      </c>
      <c r="Q186"/>
    </row>
    <row r="187" spans="1:17" ht="63.75" hidden="1" outlineLevel="2" x14ac:dyDescent="0.25">
      <c r="A187" s="1">
        <v>168</v>
      </c>
      <c r="B187" s="2" t="s">
        <v>381</v>
      </c>
      <c r="C187" s="3" t="s">
        <v>382</v>
      </c>
      <c r="D187" s="2" t="s">
        <v>57</v>
      </c>
      <c r="E187" s="4">
        <v>9492545</v>
      </c>
      <c r="F187" s="2" t="s">
        <v>386</v>
      </c>
      <c r="G187" s="38" t="s">
        <v>36</v>
      </c>
      <c r="H187" s="38" t="s">
        <v>52</v>
      </c>
      <c r="I187" s="5" t="s">
        <v>384</v>
      </c>
      <c r="J187" s="18">
        <v>1900000</v>
      </c>
      <c r="K187" s="18">
        <v>163000</v>
      </c>
      <c r="L187" s="18">
        <v>0</v>
      </c>
      <c r="M187" s="18">
        <f>SUM(J187:L187)</f>
        <v>2063000</v>
      </c>
      <c r="Q187"/>
    </row>
    <row r="188" spans="1:17" ht="38.25" hidden="1" outlineLevel="2" x14ac:dyDescent="0.25">
      <c r="A188" s="1">
        <v>169</v>
      </c>
      <c r="B188" s="2" t="s">
        <v>99</v>
      </c>
      <c r="C188" s="3" t="s">
        <v>494</v>
      </c>
      <c r="D188" s="2" t="s">
        <v>57</v>
      </c>
      <c r="E188" s="4">
        <v>8327507</v>
      </c>
      <c r="F188" s="2" t="s">
        <v>110</v>
      </c>
      <c r="G188" s="38" t="s">
        <v>36</v>
      </c>
      <c r="H188" s="38" t="s">
        <v>44</v>
      </c>
      <c r="I188" s="5" t="s">
        <v>101</v>
      </c>
      <c r="J188" s="18">
        <v>1546870</v>
      </c>
      <c r="K188" s="18">
        <v>142500</v>
      </c>
      <c r="L188" s="18">
        <v>0</v>
      </c>
      <c r="M188" s="18">
        <f>SUM(J188:L188)</f>
        <v>1689370</v>
      </c>
      <c r="Q188"/>
    </row>
    <row r="189" spans="1:17" ht="25.5" hidden="1" outlineLevel="2" x14ac:dyDescent="0.25">
      <c r="A189" s="1">
        <v>170</v>
      </c>
      <c r="B189" s="2" t="s">
        <v>136</v>
      </c>
      <c r="C189" s="3" t="s">
        <v>505</v>
      </c>
      <c r="D189" s="2" t="s">
        <v>57</v>
      </c>
      <c r="E189" s="4">
        <v>9924394</v>
      </c>
      <c r="F189" s="2" t="s">
        <v>141</v>
      </c>
      <c r="G189" s="38" t="s">
        <v>36</v>
      </c>
      <c r="H189" s="38" t="s">
        <v>19</v>
      </c>
      <c r="I189" s="5" t="s">
        <v>37</v>
      </c>
      <c r="J189" s="18">
        <v>2807570</v>
      </c>
      <c r="K189" s="18">
        <v>329900</v>
      </c>
      <c r="L189" s="18">
        <v>0</v>
      </c>
      <c r="M189" s="18">
        <f>SUM(J189:L189)</f>
        <v>3137470</v>
      </c>
      <c r="Q189"/>
    </row>
    <row r="190" spans="1:17" ht="25.5" hidden="1" outlineLevel="2" x14ac:dyDescent="0.25">
      <c r="A190" s="1">
        <v>171</v>
      </c>
      <c r="B190" s="2" t="s">
        <v>150</v>
      </c>
      <c r="C190" s="3" t="s">
        <v>508</v>
      </c>
      <c r="D190" s="2" t="s">
        <v>57</v>
      </c>
      <c r="E190" s="4">
        <v>3228586</v>
      </c>
      <c r="F190" s="2" t="s">
        <v>154</v>
      </c>
      <c r="G190" s="38" t="s">
        <v>36</v>
      </c>
      <c r="H190" s="38" t="s">
        <v>19</v>
      </c>
      <c r="I190" s="5" t="s">
        <v>155</v>
      </c>
      <c r="J190" s="18">
        <v>2698000</v>
      </c>
      <c r="K190" s="18">
        <v>220000</v>
      </c>
      <c r="L190" s="18">
        <v>0</v>
      </c>
      <c r="M190" s="18">
        <f>SUM(J190:L190)</f>
        <v>2918000</v>
      </c>
      <c r="Q190"/>
    </row>
    <row r="191" spans="1:17" ht="25.5" hidden="1" outlineLevel="2" x14ac:dyDescent="0.25">
      <c r="A191" s="1">
        <v>172</v>
      </c>
      <c r="B191" s="2" t="s">
        <v>166</v>
      </c>
      <c r="C191" s="3" t="s">
        <v>174</v>
      </c>
      <c r="D191" s="2" t="s">
        <v>57</v>
      </c>
      <c r="E191" s="4">
        <v>4228767</v>
      </c>
      <c r="F191" s="2" t="s">
        <v>173</v>
      </c>
      <c r="G191" s="38" t="s">
        <v>18</v>
      </c>
      <c r="H191" s="38" t="s">
        <v>19</v>
      </c>
      <c r="I191" s="5" t="s">
        <v>81</v>
      </c>
      <c r="J191" s="18">
        <v>1252960</v>
      </c>
      <c r="K191" s="18">
        <v>111600</v>
      </c>
      <c r="L191" s="18">
        <v>0</v>
      </c>
      <c r="M191" s="18">
        <f>SUM(J191:L191)</f>
        <v>1364560</v>
      </c>
      <c r="Q191"/>
    </row>
    <row r="192" spans="1:17" ht="25.5" hidden="1" outlineLevel="2" x14ac:dyDescent="0.25">
      <c r="A192" s="1">
        <v>173</v>
      </c>
      <c r="B192" s="2" t="s">
        <v>185</v>
      </c>
      <c r="C192" s="3" t="s">
        <v>510</v>
      </c>
      <c r="D192" s="2" t="s">
        <v>57</v>
      </c>
      <c r="E192" s="4">
        <v>6528506</v>
      </c>
      <c r="F192" s="2" t="s">
        <v>200</v>
      </c>
      <c r="G192" s="38" t="s">
        <v>36</v>
      </c>
      <c r="H192" s="38" t="s">
        <v>19</v>
      </c>
      <c r="I192" s="5" t="s">
        <v>187</v>
      </c>
      <c r="J192" s="18">
        <v>1005460</v>
      </c>
      <c r="K192" s="18">
        <v>118100</v>
      </c>
      <c r="L192" s="18">
        <v>0</v>
      </c>
      <c r="M192" s="18">
        <f>SUM(J192:L192)</f>
        <v>1123560</v>
      </c>
      <c r="Q192"/>
    </row>
    <row r="193" spans="1:17" ht="25.5" hidden="1" outlineLevel="2" x14ac:dyDescent="0.25">
      <c r="A193" s="1">
        <v>174</v>
      </c>
      <c r="B193" s="2" t="s">
        <v>232</v>
      </c>
      <c r="C193" s="3" t="s">
        <v>514</v>
      </c>
      <c r="D193" s="2" t="s">
        <v>57</v>
      </c>
      <c r="E193" s="4">
        <v>2352914</v>
      </c>
      <c r="F193" s="2" t="s">
        <v>233</v>
      </c>
      <c r="G193" s="38" t="s">
        <v>36</v>
      </c>
      <c r="H193" s="38" t="s">
        <v>19</v>
      </c>
      <c r="I193" s="5" t="s">
        <v>14</v>
      </c>
      <c r="J193" s="18">
        <v>866240</v>
      </c>
      <c r="K193" s="18">
        <v>0</v>
      </c>
      <c r="L193" s="18">
        <v>0</v>
      </c>
      <c r="M193" s="18">
        <f>SUM(J193:L193)</f>
        <v>866240</v>
      </c>
      <c r="Q193"/>
    </row>
    <row r="194" spans="1:17" ht="38.25" hidden="1" outlineLevel="2" x14ac:dyDescent="0.25">
      <c r="A194" s="1">
        <v>175</v>
      </c>
      <c r="B194" s="2" t="s">
        <v>287</v>
      </c>
      <c r="C194" s="3" t="s">
        <v>288</v>
      </c>
      <c r="D194" s="2" t="s">
        <v>57</v>
      </c>
      <c r="E194" s="4">
        <v>3845844</v>
      </c>
      <c r="F194" s="2" t="s">
        <v>289</v>
      </c>
      <c r="G194" s="38" t="s">
        <v>36</v>
      </c>
      <c r="H194" s="38" t="s">
        <v>52</v>
      </c>
      <c r="I194" s="5" t="s">
        <v>213</v>
      </c>
      <c r="J194" s="18">
        <v>1160150</v>
      </c>
      <c r="K194" s="18">
        <v>136200</v>
      </c>
      <c r="L194" s="18">
        <v>0</v>
      </c>
      <c r="M194" s="18">
        <f>SUM(J194:L194)</f>
        <v>1296350</v>
      </c>
      <c r="Q194"/>
    </row>
    <row r="195" spans="1:17" ht="25.5" hidden="1" outlineLevel="2" x14ac:dyDescent="0.25">
      <c r="A195" s="1">
        <v>176</v>
      </c>
      <c r="B195" s="2" t="s">
        <v>298</v>
      </c>
      <c r="C195" s="3" t="s">
        <v>299</v>
      </c>
      <c r="D195" s="2" t="s">
        <v>57</v>
      </c>
      <c r="E195" s="4">
        <v>9152098</v>
      </c>
      <c r="F195" s="2" t="s">
        <v>300</v>
      </c>
      <c r="G195" s="38" t="s">
        <v>18</v>
      </c>
      <c r="H195" s="38" t="s">
        <v>19</v>
      </c>
      <c r="I195" s="5" t="s">
        <v>101</v>
      </c>
      <c r="J195" s="18">
        <v>1160150</v>
      </c>
      <c r="K195" s="18">
        <v>98100</v>
      </c>
      <c r="L195" s="18">
        <v>0</v>
      </c>
      <c r="M195" s="18">
        <f>SUM(J195:L195)</f>
        <v>1258250</v>
      </c>
      <c r="Q195"/>
    </row>
    <row r="196" spans="1:17" ht="25.5" hidden="1" outlineLevel="2" x14ac:dyDescent="0.25">
      <c r="A196" s="1">
        <v>177</v>
      </c>
      <c r="B196" s="2" t="s">
        <v>393</v>
      </c>
      <c r="C196" s="3" t="s">
        <v>394</v>
      </c>
      <c r="D196" s="2" t="s">
        <v>57</v>
      </c>
      <c r="E196" s="4">
        <v>8832852</v>
      </c>
      <c r="F196" s="2" t="s">
        <v>397</v>
      </c>
      <c r="G196" s="38" t="s">
        <v>36</v>
      </c>
      <c r="H196" s="38" t="s">
        <v>52</v>
      </c>
      <c r="I196" s="5" t="s">
        <v>32</v>
      </c>
      <c r="J196" s="18">
        <v>8244820</v>
      </c>
      <c r="K196" s="18">
        <v>970800</v>
      </c>
      <c r="L196" s="18">
        <v>0</v>
      </c>
      <c r="M196" s="18">
        <f>SUM(J196:L196)</f>
        <v>9215620</v>
      </c>
      <c r="Q196"/>
    </row>
    <row r="197" spans="1:17" ht="38.25" hidden="1" outlineLevel="2" x14ac:dyDescent="0.25">
      <c r="A197" s="1">
        <v>178</v>
      </c>
      <c r="B197" s="2" t="s">
        <v>302</v>
      </c>
      <c r="C197" s="3" t="s">
        <v>526</v>
      </c>
      <c r="D197" s="2" t="s">
        <v>57</v>
      </c>
      <c r="E197" s="4">
        <v>2221903</v>
      </c>
      <c r="F197" s="2" t="s">
        <v>302</v>
      </c>
      <c r="G197" s="38" t="s">
        <v>36</v>
      </c>
      <c r="H197" s="38" t="s">
        <v>44</v>
      </c>
      <c r="I197" s="5" t="s">
        <v>303</v>
      </c>
      <c r="J197" s="18">
        <v>1755000</v>
      </c>
      <c r="K197" s="18">
        <v>135000</v>
      </c>
      <c r="L197" s="18">
        <v>0</v>
      </c>
      <c r="M197" s="18">
        <f>SUM(J197:L197)</f>
        <v>1890000</v>
      </c>
      <c r="Q197"/>
    </row>
    <row r="198" spans="1:17" ht="38.25" hidden="1" outlineLevel="2" x14ac:dyDescent="0.25">
      <c r="A198" s="1">
        <v>179</v>
      </c>
      <c r="B198" s="2" t="s">
        <v>342</v>
      </c>
      <c r="C198" s="3" t="s">
        <v>538</v>
      </c>
      <c r="D198" s="2" t="s">
        <v>57</v>
      </c>
      <c r="E198" s="4">
        <v>3424265</v>
      </c>
      <c r="F198" s="2" t="s">
        <v>343</v>
      </c>
      <c r="G198" s="38" t="s">
        <v>18</v>
      </c>
      <c r="H198" s="38" t="s">
        <v>19</v>
      </c>
      <c r="I198" s="5" t="s">
        <v>344</v>
      </c>
      <c r="J198" s="18">
        <v>1160150</v>
      </c>
      <c r="K198" s="18">
        <v>136200</v>
      </c>
      <c r="L198" s="18">
        <v>0</v>
      </c>
      <c r="M198" s="18">
        <f>SUM(J198:L198)</f>
        <v>1296350</v>
      </c>
      <c r="Q198"/>
    </row>
    <row r="199" spans="1:17" ht="38.25" hidden="1" outlineLevel="2" x14ac:dyDescent="0.25">
      <c r="A199" s="1">
        <v>180</v>
      </c>
      <c r="B199" s="2" t="s">
        <v>342</v>
      </c>
      <c r="C199" s="3" t="s">
        <v>538</v>
      </c>
      <c r="D199" s="2" t="s">
        <v>57</v>
      </c>
      <c r="E199" s="4">
        <v>6651192</v>
      </c>
      <c r="F199" s="2" t="s">
        <v>346</v>
      </c>
      <c r="G199" s="38" t="s">
        <v>18</v>
      </c>
      <c r="H199" s="38" t="s">
        <v>19</v>
      </c>
      <c r="I199" s="5" t="s">
        <v>344</v>
      </c>
      <c r="J199" s="18">
        <v>2436320</v>
      </c>
      <c r="K199" s="18">
        <v>278900</v>
      </c>
      <c r="L199" s="18">
        <v>0</v>
      </c>
      <c r="M199" s="18">
        <f>SUM(J199:L199)</f>
        <v>2715220</v>
      </c>
      <c r="Q199"/>
    </row>
    <row r="200" spans="1:17" ht="25.5" hidden="1" outlineLevel="2" x14ac:dyDescent="0.25">
      <c r="A200" s="1">
        <v>181</v>
      </c>
      <c r="B200" s="2" t="s">
        <v>365</v>
      </c>
      <c r="C200" s="3" t="s">
        <v>545</v>
      </c>
      <c r="D200" s="2" t="s">
        <v>57</v>
      </c>
      <c r="E200" s="4">
        <v>9395569</v>
      </c>
      <c r="F200" s="2" t="s">
        <v>369</v>
      </c>
      <c r="G200" s="38" t="s">
        <v>36</v>
      </c>
      <c r="H200" s="38" t="s">
        <v>52</v>
      </c>
      <c r="I200" s="5" t="s">
        <v>14</v>
      </c>
      <c r="J200" s="18">
        <v>1044130</v>
      </c>
      <c r="K200" s="18">
        <v>90000</v>
      </c>
      <c r="L200" s="18">
        <v>0</v>
      </c>
      <c r="M200" s="18">
        <f>SUM(J200:L200)</f>
        <v>1134130</v>
      </c>
      <c r="Q200"/>
    </row>
    <row r="201" spans="1:17" ht="38.25" hidden="1" outlineLevel="2" x14ac:dyDescent="0.25">
      <c r="A201" s="1">
        <v>182</v>
      </c>
      <c r="B201" s="2" t="s">
        <v>370</v>
      </c>
      <c r="C201" s="3" t="s">
        <v>546</v>
      </c>
      <c r="D201" s="2" t="s">
        <v>57</v>
      </c>
      <c r="E201" s="4">
        <v>5826609</v>
      </c>
      <c r="F201" s="2" t="s">
        <v>371</v>
      </c>
      <c r="G201" s="38" t="s">
        <v>36</v>
      </c>
      <c r="H201" s="38" t="s">
        <v>19</v>
      </c>
      <c r="I201" s="5" t="s">
        <v>372</v>
      </c>
      <c r="J201" s="18">
        <v>2397640</v>
      </c>
      <c r="K201" s="18">
        <v>281800</v>
      </c>
      <c r="L201" s="18">
        <v>0</v>
      </c>
      <c r="M201" s="18">
        <f>SUM(J201:L201)</f>
        <v>2679440</v>
      </c>
      <c r="Q201"/>
    </row>
    <row r="202" spans="1:17" ht="38.25" hidden="1" outlineLevel="2" x14ac:dyDescent="0.25">
      <c r="A202" s="1">
        <v>183</v>
      </c>
      <c r="B202" s="2" t="s">
        <v>374</v>
      </c>
      <c r="C202" s="3" t="s">
        <v>547</v>
      </c>
      <c r="D202" s="2" t="s">
        <v>57</v>
      </c>
      <c r="E202" s="4">
        <v>3105548</v>
      </c>
      <c r="F202" s="2" t="s">
        <v>375</v>
      </c>
      <c r="G202" s="38" t="s">
        <v>36</v>
      </c>
      <c r="H202" s="38" t="s">
        <v>52</v>
      </c>
      <c r="I202" s="5" t="s">
        <v>162</v>
      </c>
      <c r="J202" s="18">
        <v>1778900</v>
      </c>
      <c r="K202" s="18">
        <v>158500</v>
      </c>
      <c r="L202" s="18">
        <v>0</v>
      </c>
      <c r="M202" s="18">
        <f>SUM(J202:L202)</f>
        <v>1937400</v>
      </c>
      <c r="Q202"/>
    </row>
    <row r="203" spans="1:17" outlineLevel="1" collapsed="1" x14ac:dyDescent="0.25">
      <c r="A203" s="1"/>
      <c r="B203" s="2"/>
      <c r="C203" s="3"/>
      <c r="D203" s="39" t="s">
        <v>564</v>
      </c>
      <c r="E203" s="4"/>
      <c r="F203" s="2"/>
      <c r="G203" s="38"/>
      <c r="H203" s="38"/>
      <c r="I203" s="5"/>
      <c r="J203" s="18">
        <f>SUBTOTAL(9,J186:J202)</f>
        <v>34003260</v>
      </c>
      <c r="K203" s="18">
        <f>SUBTOTAL(9,K186:K202)</f>
        <v>3463100</v>
      </c>
      <c r="L203" s="18">
        <f>SUBTOTAL(9,L186:L202)</f>
        <v>0</v>
      </c>
      <c r="M203" s="18">
        <f>SUBTOTAL(9,M186:M202)</f>
        <v>37466360</v>
      </c>
      <c r="Q203"/>
    </row>
    <row r="204" spans="1:17" ht="63.75" hidden="1" outlineLevel="2" x14ac:dyDescent="0.25">
      <c r="A204" s="1">
        <v>184</v>
      </c>
      <c r="B204" s="2" t="s">
        <v>472</v>
      </c>
      <c r="C204" s="3" t="s">
        <v>473</v>
      </c>
      <c r="D204" s="2" t="s">
        <v>221</v>
      </c>
      <c r="E204" s="4">
        <v>8335759</v>
      </c>
      <c r="F204" s="2" t="s">
        <v>474</v>
      </c>
      <c r="G204" s="38" t="s">
        <v>12</v>
      </c>
      <c r="H204" s="38" t="s">
        <v>475</v>
      </c>
      <c r="I204" s="5" t="s">
        <v>476</v>
      </c>
      <c r="J204" s="18">
        <v>0</v>
      </c>
      <c r="K204" s="18">
        <v>0</v>
      </c>
      <c r="L204" s="18">
        <v>2720000</v>
      </c>
      <c r="M204" s="18">
        <f>SUM(J204:L204)</f>
        <v>2720000</v>
      </c>
      <c r="Q204"/>
    </row>
    <row r="205" spans="1:17" outlineLevel="1" collapsed="1" x14ac:dyDescent="0.25">
      <c r="A205" s="1"/>
      <c r="B205" s="2"/>
      <c r="C205" s="3"/>
      <c r="D205" s="39" t="s">
        <v>565</v>
      </c>
      <c r="E205" s="4"/>
      <c r="F205" s="2"/>
      <c r="G205" s="38"/>
      <c r="H205" s="38"/>
      <c r="I205" s="5"/>
      <c r="J205" s="18">
        <f>SUBTOTAL(9,J204:J204)</f>
        <v>0</v>
      </c>
      <c r="K205" s="18">
        <f>SUBTOTAL(9,K204:K204)</f>
        <v>0</v>
      </c>
      <c r="L205" s="18">
        <f>SUBTOTAL(9,L204:L204)</f>
        <v>2720000</v>
      </c>
      <c r="M205" s="18">
        <f>SUBTOTAL(9,M204:M204)</f>
        <v>2720000</v>
      </c>
      <c r="Q205"/>
    </row>
    <row r="206" spans="1:17" ht="25.5" hidden="1" outlineLevel="2" x14ac:dyDescent="0.25">
      <c r="A206" s="1">
        <v>185</v>
      </c>
      <c r="B206" s="2" t="s">
        <v>24</v>
      </c>
      <c r="C206" s="3" t="s">
        <v>484</v>
      </c>
      <c r="D206" s="2" t="s">
        <v>27</v>
      </c>
      <c r="E206" s="4">
        <v>4879046</v>
      </c>
      <c r="F206" s="2" t="s">
        <v>24</v>
      </c>
      <c r="G206" s="38" t="s">
        <v>28</v>
      </c>
      <c r="H206" s="38" t="s">
        <v>13</v>
      </c>
      <c r="I206" s="5" t="s">
        <v>29</v>
      </c>
      <c r="J206" s="18">
        <v>4480000</v>
      </c>
      <c r="K206" s="18">
        <v>209900</v>
      </c>
      <c r="L206" s="18">
        <v>0</v>
      </c>
      <c r="M206" s="18">
        <f>SUM(J206:L206)</f>
        <v>4689900</v>
      </c>
      <c r="Q206"/>
    </row>
    <row r="207" spans="1:17" ht="51" hidden="1" outlineLevel="2" x14ac:dyDescent="0.25">
      <c r="A207" s="1">
        <v>186</v>
      </c>
      <c r="B207" s="2" t="s">
        <v>40</v>
      </c>
      <c r="C207" s="3" t="s">
        <v>41</v>
      </c>
      <c r="D207" s="2" t="s">
        <v>27</v>
      </c>
      <c r="E207" s="4">
        <v>7875047</v>
      </c>
      <c r="F207" s="2" t="s">
        <v>43</v>
      </c>
      <c r="G207" s="38" t="s">
        <v>12</v>
      </c>
      <c r="H207" s="38" t="s">
        <v>44</v>
      </c>
      <c r="I207" s="5" t="s">
        <v>45</v>
      </c>
      <c r="J207" s="18">
        <v>164300</v>
      </c>
      <c r="K207" s="18">
        <v>15500</v>
      </c>
      <c r="L207" s="18">
        <v>0</v>
      </c>
      <c r="M207" s="18">
        <f>SUM(J207:L207)</f>
        <v>179800</v>
      </c>
      <c r="Q207"/>
    </row>
    <row r="208" spans="1:17" ht="63.75" hidden="1" outlineLevel="2" x14ac:dyDescent="0.25">
      <c r="A208" s="1">
        <v>187</v>
      </c>
      <c r="B208" s="2" t="s">
        <v>381</v>
      </c>
      <c r="C208" s="3" t="s">
        <v>382</v>
      </c>
      <c r="D208" s="2" t="s">
        <v>27</v>
      </c>
      <c r="E208" s="4">
        <v>2614238</v>
      </c>
      <c r="F208" s="2" t="s">
        <v>383</v>
      </c>
      <c r="G208" s="38" t="s">
        <v>48</v>
      </c>
      <c r="H208" s="38" t="s">
        <v>44</v>
      </c>
      <c r="I208" s="5" t="s">
        <v>384</v>
      </c>
      <c r="J208" s="18">
        <v>2607670</v>
      </c>
      <c r="K208" s="18">
        <v>187000</v>
      </c>
      <c r="L208" s="18">
        <v>0</v>
      </c>
      <c r="M208" s="18">
        <f>SUM(J208:L208)</f>
        <v>2794670</v>
      </c>
      <c r="Q208"/>
    </row>
    <row r="209" spans="1:17" ht="25.5" hidden="1" outlineLevel="2" x14ac:dyDescent="0.25">
      <c r="A209" s="1">
        <v>188</v>
      </c>
      <c r="B209" s="2" t="s">
        <v>381</v>
      </c>
      <c r="C209" s="3" t="s">
        <v>382</v>
      </c>
      <c r="D209" s="2" t="s">
        <v>27</v>
      </c>
      <c r="E209" s="4">
        <v>8742757</v>
      </c>
      <c r="F209" s="2" t="s">
        <v>385</v>
      </c>
      <c r="G209" s="38" t="s">
        <v>28</v>
      </c>
      <c r="H209" s="38" t="s">
        <v>44</v>
      </c>
      <c r="I209" s="5" t="s">
        <v>101</v>
      </c>
      <c r="J209" s="18">
        <v>604740</v>
      </c>
      <c r="K209" s="18">
        <v>16600</v>
      </c>
      <c r="L209" s="18">
        <v>0</v>
      </c>
      <c r="M209" s="18">
        <f>SUM(J209:L209)</f>
        <v>621340</v>
      </c>
      <c r="Q209"/>
    </row>
    <row r="210" spans="1:17" ht="38.25" hidden="1" outlineLevel="2" x14ac:dyDescent="0.25">
      <c r="A210" s="1">
        <v>189</v>
      </c>
      <c r="B210" s="2" t="s">
        <v>86</v>
      </c>
      <c r="C210" s="3" t="s">
        <v>491</v>
      </c>
      <c r="D210" s="2" t="s">
        <v>321</v>
      </c>
      <c r="E210" s="4">
        <v>6661832</v>
      </c>
      <c r="F210" s="2" t="s">
        <v>86</v>
      </c>
      <c r="G210" s="38" t="s">
        <v>107</v>
      </c>
      <c r="H210" s="38" t="s">
        <v>475</v>
      </c>
      <c r="I210" s="5" t="s">
        <v>37</v>
      </c>
      <c r="J210" s="18">
        <v>0</v>
      </c>
      <c r="K210" s="18">
        <v>0</v>
      </c>
      <c r="L210" s="18">
        <v>2110000</v>
      </c>
      <c r="M210" s="18">
        <f>SUM(J210:L210)</f>
        <v>2110000</v>
      </c>
      <c r="Q210"/>
    </row>
    <row r="211" spans="1:17" ht="25.5" hidden="1" outlineLevel="2" x14ac:dyDescent="0.25">
      <c r="A211" s="1">
        <v>190</v>
      </c>
      <c r="B211" s="2" t="s">
        <v>91</v>
      </c>
      <c r="C211" s="3" t="s">
        <v>493</v>
      </c>
      <c r="D211" s="2" t="s">
        <v>27</v>
      </c>
      <c r="E211" s="4">
        <v>4825919</v>
      </c>
      <c r="F211" s="2" t="s">
        <v>457</v>
      </c>
      <c r="G211" s="38" t="s">
        <v>28</v>
      </c>
      <c r="H211" s="38" t="s">
        <v>13</v>
      </c>
      <c r="I211" s="5" t="s">
        <v>59</v>
      </c>
      <c r="J211" s="18">
        <v>1888870</v>
      </c>
      <c r="K211" s="18">
        <v>52400</v>
      </c>
      <c r="L211" s="18">
        <v>0</v>
      </c>
      <c r="M211" s="18">
        <f>SUM(J211:L211)</f>
        <v>1941270</v>
      </c>
      <c r="Q211"/>
    </row>
    <row r="212" spans="1:17" ht="25.5" hidden="1" outlineLevel="2" x14ac:dyDescent="0.25">
      <c r="A212" s="1">
        <v>191</v>
      </c>
      <c r="B212" s="2" t="s">
        <v>91</v>
      </c>
      <c r="C212" s="3" t="s">
        <v>493</v>
      </c>
      <c r="D212" s="2" t="s">
        <v>27</v>
      </c>
      <c r="E212" s="4">
        <v>5765917</v>
      </c>
      <c r="F212" s="2" t="s">
        <v>94</v>
      </c>
      <c r="G212" s="38" t="s">
        <v>28</v>
      </c>
      <c r="H212" s="38" t="s">
        <v>13</v>
      </c>
      <c r="I212" s="5" t="s">
        <v>59</v>
      </c>
      <c r="J212" s="18">
        <v>2833300</v>
      </c>
      <c r="K212" s="18">
        <v>78600</v>
      </c>
      <c r="L212" s="18">
        <v>0</v>
      </c>
      <c r="M212" s="18">
        <f>SUM(J212:L212)</f>
        <v>2911900</v>
      </c>
      <c r="Q212"/>
    </row>
    <row r="213" spans="1:17" ht="25.5" hidden="1" outlineLevel="2" x14ac:dyDescent="0.25">
      <c r="A213" s="1">
        <v>192</v>
      </c>
      <c r="B213" s="2" t="s">
        <v>91</v>
      </c>
      <c r="C213" s="3" t="s">
        <v>493</v>
      </c>
      <c r="D213" s="2" t="s">
        <v>27</v>
      </c>
      <c r="E213" s="4">
        <v>6473479</v>
      </c>
      <c r="F213" s="2" t="s">
        <v>96</v>
      </c>
      <c r="G213" s="38" t="s">
        <v>12</v>
      </c>
      <c r="H213" s="38" t="s">
        <v>44</v>
      </c>
      <c r="I213" s="5" t="s">
        <v>97</v>
      </c>
      <c r="J213" s="18">
        <v>1611480</v>
      </c>
      <c r="K213" s="18">
        <v>146100</v>
      </c>
      <c r="L213" s="18">
        <v>1783400</v>
      </c>
      <c r="M213" s="18">
        <f>SUM(J213:L213)</f>
        <v>3540980</v>
      </c>
      <c r="Q213"/>
    </row>
    <row r="214" spans="1:17" ht="38.25" hidden="1" outlineLevel="2" x14ac:dyDescent="0.25">
      <c r="A214" s="1">
        <v>193</v>
      </c>
      <c r="B214" s="2" t="s">
        <v>99</v>
      </c>
      <c r="C214" s="3" t="s">
        <v>494</v>
      </c>
      <c r="D214" s="2" t="s">
        <v>27</v>
      </c>
      <c r="E214" s="4">
        <v>4336897</v>
      </c>
      <c r="F214" s="2" t="s">
        <v>102</v>
      </c>
      <c r="G214" s="38" t="s">
        <v>28</v>
      </c>
      <c r="H214" s="38" t="s">
        <v>44</v>
      </c>
      <c r="I214" s="5" t="s">
        <v>101</v>
      </c>
      <c r="J214" s="18">
        <v>7673540</v>
      </c>
      <c r="K214" s="18">
        <v>161300</v>
      </c>
      <c r="L214" s="18">
        <v>0</v>
      </c>
      <c r="M214" s="18">
        <f>SUM(J214:L214)</f>
        <v>7834840</v>
      </c>
      <c r="Q214"/>
    </row>
    <row r="215" spans="1:17" hidden="1" outlineLevel="2" x14ac:dyDescent="0.25">
      <c r="A215" s="1">
        <v>194</v>
      </c>
      <c r="B215" s="2" t="s">
        <v>99</v>
      </c>
      <c r="C215" s="3" t="s">
        <v>494</v>
      </c>
      <c r="D215" s="2" t="s">
        <v>27</v>
      </c>
      <c r="E215" s="4">
        <v>7670741</v>
      </c>
      <c r="F215" s="2" t="s">
        <v>106</v>
      </c>
      <c r="G215" s="38" t="s">
        <v>107</v>
      </c>
      <c r="H215" s="38" t="s">
        <v>13</v>
      </c>
      <c r="I215" s="5" t="s">
        <v>101</v>
      </c>
      <c r="J215" s="18">
        <v>2127160</v>
      </c>
      <c r="K215" s="18">
        <v>173800</v>
      </c>
      <c r="L215" s="18">
        <v>611400</v>
      </c>
      <c r="M215" s="18">
        <f>SUM(J215:L215)</f>
        <v>2912360</v>
      </c>
      <c r="Q215"/>
    </row>
    <row r="216" spans="1:17" ht="25.5" hidden="1" outlineLevel="2" x14ac:dyDescent="0.25">
      <c r="A216" s="1">
        <v>195</v>
      </c>
      <c r="B216" s="2" t="s">
        <v>136</v>
      </c>
      <c r="C216" s="3" t="s">
        <v>505</v>
      </c>
      <c r="D216" s="2" t="s">
        <v>27</v>
      </c>
      <c r="E216" s="4">
        <v>8906531</v>
      </c>
      <c r="F216" s="2" t="s">
        <v>455</v>
      </c>
      <c r="G216" s="38" t="s">
        <v>28</v>
      </c>
      <c r="H216" s="38" t="s">
        <v>13</v>
      </c>
      <c r="I216" s="5" t="s">
        <v>37</v>
      </c>
      <c r="J216" s="18">
        <v>1888870</v>
      </c>
      <c r="K216" s="18">
        <v>52400</v>
      </c>
      <c r="L216" s="18">
        <v>0</v>
      </c>
      <c r="M216" s="18">
        <f>SUM(J216:L216)</f>
        <v>1941270</v>
      </c>
      <c r="Q216"/>
    </row>
    <row r="217" spans="1:17" hidden="1" outlineLevel="2" x14ac:dyDescent="0.25">
      <c r="A217" s="1">
        <v>196</v>
      </c>
      <c r="B217" s="2" t="s">
        <v>145</v>
      </c>
      <c r="C217" s="3" t="s">
        <v>507</v>
      </c>
      <c r="D217" s="2" t="s">
        <v>27</v>
      </c>
      <c r="E217" s="4">
        <v>4157827</v>
      </c>
      <c r="F217" s="2" t="s">
        <v>146</v>
      </c>
      <c r="G217" s="38" t="s">
        <v>28</v>
      </c>
      <c r="H217" s="38" t="s">
        <v>13</v>
      </c>
      <c r="I217" s="5" t="s">
        <v>59</v>
      </c>
      <c r="J217" s="18">
        <v>2840000</v>
      </c>
      <c r="K217" s="18">
        <v>65400</v>
      </c>
      <c r="L217" s="18">
        <v>0</v>
      </c>
      <c r="M217" s="18">
        <f>SUM(J217:L217)</f>
        <v>2905400</v>
      </c>
      <c r="Q217"/>
    </row>
    <row r="218" spans="1:17" hidden="1" outlineLevel="2" x14ac:dyDescent="0.25">
      <c r="A218" s="1">
        <v>197</v>
      </c>
      <c r="B218" s="2" t="s">
        <v>150</v>
      </c>
      <c r="C218" s="3" t="s">
        <v>508</v>
      </c>
      <c r="D218" s="2" t="s">
        <v>27</v>
      </c>
      <c r="E218" s="4">
        <v>3807413</v>
      </c>
      <c r="F218" s="2" t="s">
        <v>156</v>
      </c>
      <c r="G218" s="38" t="s">
        <v>28</v>
      </c>
      <c r="H218" s="38" t="s">
        <v>13</v>
      </c>
      <c r="I218" s="5" t="s">
        <v>153</v>
      </c>
      <c r="J218" s="18">
        <v>1308000</v>
      </c>
      <c r="K218" s="18">
        <v>30000</v>
      </c>
      <c r="L218" s="18">
        <v>0</v>
      </c>
      <c r="M218" s="18">
        <f>SUM(J218:L218)</f>
        <v>1338000</v>
      </c>
      <c r="Q218"/>
    </row>
    <row r="219" spans="1:17" s="7" customFormat="1" ht="25.5" hidden="1" outlineLevel="2" x14ac:dyDescent="0.25">
      <c r="A219" s="1">
        <v>198</v>
      </c>
      <c r="B219" s="2" t="s">
        <v>166</v>
      </c>
      <c r="C219" s="3" t="s">
        <v>174</v>
      </c>
      <c r="D219" s="2" t="s">
        <v>27</v>
      </c>
      <c r="E219" s="4">
        <v>2044921</v>
      </c>
      <c r="F219" s="2" t="s">
        <v>170</v>
      </c>
      <c r="G219" s="38" t="s">
        <v>107</v>
      </c>
      <c r="H219" s="38" t="s">
        <v>13</v>
      </c>
      <c r="I219" s="5" t="s">
        <v>81</v>
      </c>
      <c r="J219" s="18">
        <v>2384990</v>
      </c>
      <c r="K219" s="18">
        <v>164200</v>
      </c>
      <c r="L219" s="18">
        <v>2853500</v>
      </c>
      <c r="M219" s="18">
        <f>SUM(J219:L219)</f>
        <v>5402690</v>
      </c>
    </row>
    <row r="220" spans="1:17" hidden="1" outlineLevel="2" x14ac:dyDescent="0.25">
      <c r="A220" s="1">
        <v>199</v>
      </c>
      <c r="B220" s="2" t="s">
        <v>166</v>
      </c>
      <c r="C220" s="3" t="s">
        <v>174</v>
      </c>
      <c r="D220" s="2" t="s">
        <v>27</v>
      </c>
      <c r="E220" s="4">
        <v>4770332</v>
      </c>
      <c r="F220" s="2" t="s">
        <v>176</v>
      </c>
      <c r="G220" s="38" t="s">
        <v>28</v>
      </c>
      <c r="H220" s="38" t="s">
        <v>13</v>
      </c>
      <c r="I220" s="5" t="s">
        <v>81</v>
      </c>
      <c r="J220" s="18">
        <v>1416650</v>
      </c>
      <c r="K220" s="18">
        <v>29700</v>
      </c>
      <c r="L220" s="18">
        <v>0</v>
      </c>
      <c r="M220" s="18">
        <f>SUM(J220:L220)</f>
        <v>1446350</v>
      </c>
      <c r="Q220"/>
    </row>
    <row r="221" spans="1:17" ht="25.5" hidden="1" outlineLevel="2" x14ac:dyDescent="0.25">
      <c r="A221" s="1">
        <v>200</v>
      </c>
      <c r="B221" s="2" t="s">
        <v>166</v>
      </c>
      <c r="C221" s="3" t="s">
        <v>174</v>
      </c>
      <c r="D221" s="2" t="s">
        <v>27</v>
      </c>
      <c r="E221" s="4">
        <v>8514547</v>
      </c>
      <c r="F221" s="2" t="s">
        <v>182</v>
      </c>
      <c r="G221" s="38" t="s">
        <v>28</v>
      </c>
      <c r="H221" s="38" t="s">
        <v>13</v>
      </c>
      <c r="I221" s="5" t="s">
        <v>81</v>
      </c>
      <c r="J221" s="18">
        <v>3015000</v>
      </c>
      <c r="K221" s="18">
        <v>79400</v>
      </c>
      <c r="L221" s="18">
        <v>0</v>
      </c>
      <c r="M221" s="18">
        <f>SUM(J221:L221)</f>
        <v>3094400</v>
      </c>
      <c r="Q221"/>
    </row>
    <row r="222" spans="1:17" hidden="1" outlineLevel="2" x14ac:dyDescent="0.25">
      <c r="A222" s="1">
        <v>201</v>
      </c>
      <c r="B222" s="2" t="s">
        <v>185</v>
      </c>
      <c r="C222" s="3" t="s">
        <v>510</v>
      </c>
      <c r="D222" s="2" t="s">
        <v>27</v>
      </c>
      <c r="E222" s="4">
        <v>2611433</v>
      </c>
      <c r="F222" s="2" t="s">
        <v>190</v>
      </c>
      <c r="G222" s="38" t="s">
        <v>28</v>
      </c>
      <c r="H222" s="38" t="s">
        <v>13</v>
      </c>
      <c r="I222" s="5" t="s">
        <v>187</v>
      </c>
      <c r="J222" s="18">
        <v>3069410</v>
      </c>
      <c r="K222" s="18">
        <v>65400</v>
      </c>
      <c r="L222" s="18">
        <v>0</v>
      </c>
      <c r="M222" s="18">
        <f>SUM(J222:L222)</f>
        <v>3134810</v>
      </c>
      <c r="Q222"/>
    </row>
    <row r="223" spans="1:17" s="6" customFormat="1" ht="25.5" hidden="1" outlineLevel="2" x14ac:dyDescent="0.25">
      <c r="A223" s="1">
        <v>202</v>
      </c>
      <c r="B223" s="2" t="s">
        <v>185</v>
      </c>
      <c r="C223" s="3" t="s">
        <v>510</v>
      </c>
      <c r="D223" s="2" t="s">
        <v>27</v>
      </c>
      <c r="E223" s="4">
        <v>9232848</v>
      </c>
      <c r="F223" s="2" t="s">
        <v>204</v>
      </c>
      <c r="G223" s="38" t="s">
        <v>107</v>
      </c>
      <c r="H223" s="38" t="s">
        <v>13</v>
      </c>
      <c r="I223" s="5" t="s">
        <v>187</v>
      </c>
      <c r="J223" s="18">
        <v>1933780</v>
      </c>
      <c r="K223" s="18">
        <v>160900</v>
      </c>
      <c r="L223" s="18">
        <v>590000</v>
      </c>
      <c r="M223" s="18">
        <f>SUM(J223:L223)</f>
        <v>2684680</v>
      </c>
    </row>
    <row r="224" spans="1:17" s="6" customFormat="1" ht="25.5" hidden="1" outlineLevel="2" x14ac:dyDescent="0.25">
      <c r="A224" s="1">
        <v>203</v>
      </c>
      <c r="B224" s="2" t="s">
        <v>211</v>
      </c>
      <c r="C224" s="3" t="s">
        <v>512</v>
      </c>
      <c r="D224" s="2" t="s">
        <v>27</v>
      </c>
      <c r="E224" s="4">
        <v>5923339</v>
      </c>
      <c r="F224" s="2" t="s">
        <v>221</v>
      </c>
      <c r="G224" s="38" t="s">
        <v>107</v>
      </c>
      <c r="H224" s="38" t="s">
        <v>13</v>
      </c>
      <c r="I224" s="5" t="s">
        <v>213</v>
      </c>
      <c r="J224" s="18">
        <v>1933780</v>
      </c>
      <c r="K224" s="18">
        <v>175300</v>
      </c>
      <c r="L224" s="18">
        <v>0</v>
      </c>
      <c r="M224" s="18">
        <f>SUM(J224:L224)</f>
        <v>2109080</v>
      </c>
    </row>
    <row r="225" spans="1:17" ht="25.5" hidden="1" outlineLevel="2" x14ac:dyDescent="0.25">
      <c r="A225" s="1">
        <v>204</v>
      </c>
      <c r="B225" s="2" t="s">
        <v>211</v>
      </c>
      <c r="C225" s="3" t="s">
        <v>512</v>
      </c>
      <c r="D225" s="2" t="s">
        <v>27</v>
      </c>
      <c r="E225" s="4">
        <v>9351397</v>
      </c>
      <c r="F225" s="2" t="s">
        <v>224</v>
      </c>
      <c r="G225" s="38" t="s">
        <v>28</v>
      </c>
      <c r="H225" s="38" t="s">
        <v>13</v>
      </c>
      <c r="I225" s="5" t="s">
        <v>213</v>
      </c>
      <c r="J225" s="18">
        <v>1416650</v>
      </c>
      <c r="K225" s="18">
        <v>39300</v>
      </c>
      <c r="L225" s="18">
        <v>0</v>
      </c>
      <c r="M225" s="18">
        <f>SUM(J225:L225)</f>
        <v>1455950</v>
      </c>
      <c r="Q225"/>
    </row>
    <row r="226" spans="1:17" ht="25.5" hidden="1" outlineLevel="2" x14ac:dyDescent="0.25">
      <c r="A226" s="1">
        <v>205</v>
      </c>
      <c r="B226" s="2" t="s">
        <v>291</v>
      </c>
      <c r="C226" s="3" t="s">
        <v>292</v>
      </c>
      <c r="D226" s="2" t="s">
        <v>27</v>
      </c>
      <c r="E226" s="4">
        <v>9313981</v>
      </c>
      <c r="F226" s="2" t="s">
        <v>293</v>
      </c>
      <c r="G226" s="38" t="s">
        <v>107</v>
      </c>
      <c r="H226" s="38" t="s">
        <v>13</v>
      </c>
      <c r="I226" s="5" t="s">
        <v>294</v>
      </c>
      <c r="J226" s="18">
        <v>2256070</v>
      </c>
      <c r="K226" s="18">
        <v>204500</v>
      </c>
      <c r="L226" s="18">
        <v>1632000</v>
      </c>
      <c r="M226" s="18">
        <f>SUM(J226:L226)</f>
        <v>4092570</v>
      </c>
      <c r="Q226"/>
    </row>
    <row r="227" spans="1:17" ht="25.5" hidden="1" outlineLevel="2" x14ac:dyDescent="0.25">
      <c r="A227" s="1">
        <v>206</v>
      </c>
      <c r="B227" s="2" t="s">
        <v>311</v>
      </c>
      <c r="C227" s="3" t="s">
        <v>530</v>
      </c>
      <c r="D227" s="2" t="s">
        <v>27</v>
      </c>
      <c r="E227" s="4">
        <v>3940307</v>
      </c>
      <c r="F227" s="2" t="s">
        <v>316</v>
      </c>
      <c r="G227" s="38" t="s">
        <v>28</v>
      </c>
      <c r="H227" s="38" t="s">
        <v>13</v>
      </c>
      <c r="I227" s="5" t="s">
        <v>153</v>
      </c>
      <c r="J227" s="18">
        <v>1888870</v>
      </c>
      <c r="K227" s="18">
        <v>51000</v>
      </c>
      <c r="L227" s="18">
        <v>0</v>
      </c>
      <c r="M227" s="18">
        <f>SUM(J227:L227)</f>
        <v>1939870</v>
      </c>
      <c r="Q227"/>
    </row>
    <row r="228" spans="1:17" ht="25.5" hidden="1" outlineLevel="2" x14ac:dyDescent="0.25">
      <c r="A228" s="1">
        <v>207</v>
      </c>
      <c r="B228" s="2" t="s">
        <v>311</v>
      </c>
      <c r="C228" s="3" t="s">
        <v>530</v>
      </c>
      <c r="D228" s="2" t="s">
        <v>27</v>
      </c>
      <c r="E228" s="4">
        <v>7318632</v>
      </c>
      <c r="F228" s="2" t="s">
        <v>316</v>
      </c>
      <c r="G228" s="38" t="s">
        <v>28</v>
      </c>
      <c r="H228" s="38" t="s">
        <v>13</v>
      </c>
      <c r="I228" s="5" t="s">
        <v>153</v>
      </c>
      <c r="J228" s="18">
        <v>3777740</v>
      </c>
      <c r="K228" s="18">
        <v>102000</v>
      </c>
      <c r="L228" s="18">
        <v>0</v>
      </c>
      <c r="M228" s="18">
        <f>SUM(J228:L228)</f>
        <v>3879740</v>
      </c>
      <c r="Q228"/>
    </row>
    <row r="229" spans="1:17" ht="38.25" hidden="1" outlineLevel="2" x14ac:dyDescent="0.25">
      <c r="A229" s="1">
        <v>208</v>
      </c>
      <c r="B229" s="2" t="s">
        <v>319</v>
      </c>
      <c r="C229" s="3" t="s">
        <v>532</v>
      </c>
      <c r="D229" s="2" t="s">
        <v>27</v>
      </c>
      <c r="E229" s="4">
        <v>1936483</v>
      </c>
      <c r="F229" s="2" t="s">
        <v>321</v>
      </c>
      <c r="G229" s="38" t="s">
        <v>28</v>
      </c>
      <c r="H229" s="38" t="s">
        <v>44</v>
      </c>
      <c r="I229" s="5" t="s">
        <v>37</v>
      </c>
      <c r="J229" s="18">
        <v>6611050</v>
      </c>
      <c r="K229" s="18">
        <v>183500</v>
      </c>
      <c r="L229" s="18">
        <v>0</v>
      </c>
      <c r="M229" s="18">
        <f>SUM(J229:L229)</f>
        <v>6794550</v>
      </c>
      <c r="Q229"/>
    </row>
    <row r="230" spans="1:17" ht="38.25" hidden="1" outlineLevel="2" x14ac:dyDescent="0.25">
      <c r="A230" s="1">
        <v>209</v>
      </c>
      <c r="B230" s="2" t="s">
        <v>423</v>
      </c>
      <c r="C230" s="3" t="s">
        <v>424</v>
      </c>
      <c r="D230" s="2" t="s">
        <v>27</v>
      </c>
      <c r="E230" s="4">
        <v>9934092</v>
      </c>
      <c r="F230" s="2" t="s">
        <v>435</v>
      </c>
      <c r="G230" s="38" t="s">
        <v>28</v>
      </c>
      <c r="H230" s="38" t="s">
        <v>44</v>
      </c>
      <c r="I230" s="5" t="s">
        <v>81</v>
      </c>
      <c r="J230" s="18">
        <v>1416650</v>
      </c>
      <c r="K230" s="18">
        <v>39300</v>
      </c>
      <c r="L230" s="18">
        <v>0</v>
      </c>
      <c r="M230" s="18">
        <f>SUM(J230:L230)</f>
        <v>1455950</v>
      </c>
      <c r="Q230"/>
    </row>
    <row r="231" spans="1:17" ht="38.25" hidden="1" outlineLevel="2" x14ac:dyDescent="0.25">
      <c r="A231" s="1">
        <v>210</v>
      </c>
      <c r="B231" s="2" t="s">
        <v>319</v>
      </c>
      <c r="C231" s="3" t="s">
        <v>532</v>
      </c>
      <c r="D231" s="2" t="s">
        <v>477</v>
      </c>
      <c r="E231" s="4">
        <v>7130643</v>
      </c>
      <c r="F231" s="2" t="s">
        <v>478</v>
      </c>
      <c r="G231" s="38" t="s">
        <v>107</v>
      </c>
      <c r="H231" s="38" t="s">
        <v>475</v>
      </c>
      <c r="I231" s="5" t="s">
        <v>37</v>
      </c>
      <c r="J231" s="18">
        <v>0</v>
      </c>
      <c r="K231" s="18">
        <v>0</v>
      </c>
      <c r="L231" s="18">
        <v>3100000</v>
      </c>
      <c r="M231" s="18">
        <f>SUM(J231:L231)</f>
        <v>3100000</v>
      </c>
      <c r="Q231"/>
    </row>
    <row r="232" spans="1:17" outlineLevel="1" collapsed="1" x14ac:dyDescent="0.25">
      <c r="A232" s="1"/>
      <c r="B232" s="2"/>
      <c r="C232" s="3"/>
      <c r="D232" s="39" t="s">
        <v>566</v>
      </c>
      <c r="E232" s="4"/>
      <c r="F232" s="2"/>
      <c r="G232" s="38"/>
      <c r="H232" s="38"/>
      <c r="I232" s="5"/>
      <c r="J232" s="18">
        <f>SUBTOTAL(9,J206:J231)</f>
        <v>61148570</v>
      </c>
      <c r="K232" s="18">
        <f>SUBTOTAL(9,K206:K231)</f>
        <v>2483500</v>
      </c>
      <c r="L232" s="18">
        <f>SUBTOTAL(9,L206:L231)</f>
        <v>12680300</v>
      </c>
      <c r="M232" s="18">
        <f>SUBTOTAL(9,M206:M231)</f>
        <v>76312370</v>
      </c>
      <c r="Q232"/>
    </row>
    <row r="233" spans="1:17" hidden="1" outlineLevel="2" x14ac:dyDescent="0.25">
      <c r="A233" s="1">
        <v>211</v>
      </c>
      <c r="B233" s="2" t="s">
        <v>8</v>
      </c>
      <c r="C233" s="3" t="s">
        <v>9</v>
      </c>
      <c r="D233" s="2" t="s">
        <v>10</v>
      </c>
      <c r="E233" s="4">
        <v>4200668</v>
      </c>
      <c r="F233" s="2" t="s">
        <v>11</v>
      </c>
      <c r="G233" s="38" t="s">
        <v>12</v>
      </c>
      <c r="H233" s="38" t="s">
        <v>13</v>
      </c>
      <c r="I233" s="5" t="s">
        <v>14</v>
      </c>
      <c r="J233" s="18">
        <f>4728100+264830</f>
        <v>4992930</v>
      </c>
      <c r="K233" s="18">
        <v>467700</v>
      </c>
      <c r="L233" s="18">
        <v>4624600</v>
      </c>
      <c r="M233" s="18">
        <f>SUM(J233:L233)</f>
        <v>10085230</v>
      </c>
      <c r="Q233"/>
    </row>
    <row r="234" spans="1:17" ht="51" hidden="1" outlineLevel="2" x14ac:dyDescent="0.25">
      <c r="A234" s="1">
        <v>212</v>
      </c>
      <c r="B234" s="2" t="s">
        <v>40</v>
      </c>
      <c r="C234" s="3" t="s">
        <v>41</v>
      </c>
      <c r="D234" s="2" t="s">
        <v>10</v>
      </c>
      <c r="E234" s="4">
        <v>9045809</v>
      </c>
      <c r="F234" s="2" t="s">
        <v>43</v>
      </c>
      <c r="G234" s="38" t="s">
        <v>12</v>
      </c>
      <c r="H234" s="38" t="s">
        <v>44</v>
      </c>
      <c r="I234" s="5" t="s">
        <v>45</v>
      </c>
      <c r="J234" s="18">
        <f>1442480+1034270</f>
        <v>2476750</v>
      </c>
      <c r="K234" s="18">
        <v>77700</v>
      </c>
      <c r="L234" s="18">
        <v>0</v>
      </c>
      <c r="M234" s="18">
        <f>SUM(J234:L234)</f>
        <v>2554450</v>
      </c>
      <c r="Q234"/>
    </row>
    <row r="235" spans="1:17" hidden="1" outlineLevel="2" x14ac:dyDescent="0.25">
      <c r="A235" s="1">
        <v>213</v>
      </c>
      <c r="B235" s="2" t="s">
        <v>99</v>
      </c>
      <c r="C235" s="3" t="s">
        <v>494</v>
      </c>
      <c r="D235" s="2" t="s">
        <v>10</v>
      </c>
      <c r="E235" s="4">
        <v>5119406</v>
      </c>
      <c r="F235" s="2" t="s">
        <v>104</v>
      </c>
      <c r="G235" s="38" t="s">
        <v>12</v>
      </c>
      <c r="H235" s="38" t="s">
        <v>13</v>
      </c>
      <c r="I235" s="5" t="s">
        <v>101</v>
      </c>
      <c r="J235" s="18">
        <v>1950340</v>
      </c>
      <c r="K235" s="18">
        <v>170100</v>
      </c>
      <c r="L235" s="18">
        <v>0</v>
      </c>
      <c r="M235" s="18">
        <f>SUM(J235:L235)</f>
        <v>2120440</v>
      </c>
      <c r="Q235"/>
    </row>
    <row r="236" spans="1:17" ht="25.5" hidden="1" outlineLevel="2" x14ac:dyDescent="0.25">
      <c r="A236" s="1">
        <v>214</v>
      </c>
      <c r="B236" s="2" t="s">
        <v>127</v>
      </c>
      <c r="C236" s="3" t="s">
        <v>502</v>
      </c>
      <c r="D236" s="2" t="s">
        <v>10</v>
      </c>
      <c r="E236" s="4">
        <v>6283429</v>
      </c>
      <c r="F236" s="2" t="s">
        <v>104</v>
      </c>
      <c r="G236" s="38" t="s">
        <v>12</v>
      </c>
      <c r="H236" s="38" t="s">
        <v>44</v>
      </c>
      <c r="I236" s="5" t="s">
        <v>128</v>
      </c>
      <c r="J236" s="18">
        <v>1242000</v>
      </c>
      <c r="K236" s="18">
        <v>0</v>
      </c>
      <c r="L236" s="18">
        <v>0</v>
      </c>
      <c r="M236" s="18">
        <f>SUM(J236:L236)</f>
        <v>1242000</v>
      </c>
      <c r="Q236"/>
    </row>
    <row r="237" spans="1:17" ht="25.5" hidden="1" outlineLevel="2" x14ac:dyDescent="0.25">
      <c r="A237" s="1">
        <v>215</v>
      </c>
      <c r="B237" s="2" t="s">
        <v>129</v>
      </c>
      <c r="C237" s="3" t="s">
        <v>503</v>
      </c>
      <c r="D237" s="2" t="s">
        <v>10</v>
      </c>
      <c r="E237" s="4">
        <v>2255905</v>
      </c>
      <c r="F237" s="2" t="s">
        <v>130</v>
      </c>
      <c r="G237" s="38" t="s">
        <v>12</v>
      </c>
      <c r="H237" s="38" t="s">
        <v>13</v>
      </c>
      <c r="I237" s="5" t="s">
        <v>56</v>
      </c>
      <c r="J237" s="18">
        <v>1477530</v>
      </c>
      <c r="K237" s="18">
        <v>146100</v>
      </c>
      <c r="L237" s="18">
        <v>0</v>
      </c>
      <c r="M237" s="18">
        <f>SUM(J237:L237)</f>
        <v>1623630</v>
      </c>
      <c r="Q237"/>
    </row>
    <row r="238" spans="1:17" ht="25.5" hidden="1" outlineLevel="2" x14ac:dyDescent="0.25">
      <c r="A238" s="1">
        <v>216</v>
      </c>
      <c r="B238" s="2" t="s">
        <v>136</v>
      </c>
      <c r="C238" s="3" t="s">
        <v>505</v>
      </c>
      <c r="D238" s="2" t="s">
        <v>10</v>
      </c>
      <c r="E238" s="4">
        <v>1491324</v>
      </c>
      <c r="F238" s="2" t="s">
        <v>104</v>
      </c>
      <c r="G238" s="38" t="s">
        <v>12</v>
      </c>
      <c r="H238" s="38" t="s">
        <v>44</v>
      </c>
      <c r="I238" s="5" t="s">
        <v>37</v>
      </c>
      <c r="J238" s="18">
        <v>1272980</v>
      </c>
      <c r="K238" s="18">
        <v>0</v>
      </c>
      <c r="L238" s="18">
        <v>1644000</v>
      </c>
      <c r="M238" s="18">
        <f>SUM(J238:L238)</f>
        <v>2916980</v>
      </c>
      <c r="Q238"/>
    </row>
    <row r="239" spans="1:17" s="28" customFormat="1" hidden="1" outlineLevel="2" x14ac:dyDescent="0.25">
      <c r="A239" s="1">
        <v>217</v>
      </c>
      <c r="B239" s="2" t="s">
        <v>145</v>
      </c>
      <c r="C239" s="3" t="s">
        <v>507</v>
      </c>
      <c r="D239" s="2" t="s">
        <v>10</v>
      </c>
      <c r="E239" s="4">
        <v>9551918</v>
      </c>
      <c r="F239" s="2" t="s">
        <v>104</v>
      </c>
      <c r="G239" s="38" t="s">
        <v>12</v>
      </c>
      <c r="H239" s="38" t="s">
        <v>13</v>
      </c>
      <c r="I239" s="5" t="s">
        <v>59</v>
      </c>
      <c r="J239" s="18">
        <v>1796680</v>
      </c>
      <c r="K239" s="18">
        <v>177600</v>
      </c>
      <c r="L239" s="18">
        <v>0</v>
      </c>
      <c r="M239" s="18">
        <f>SUM(J239:L239)</f>
        <v>1974280</v>
      </c>
    </row>
    <row r="240" spans="1:17" ht="25.5" hidden="1" outlineLevel="2" x14ac:dyDescent="0.25">
      <c r="A240" s="1">
        <v>218</v>
      </c>
      <c r="B240" s="2" t="s">
        <v>159</v>
      </c>
      <c r="C240" s="3" t="s">
        <v>509</v>
      </c>
      <c r="D240" s="2" t="s">
        <v>10</v>
      </c>
      <c r="E240" s="4">
        <v>1712382</v>
      </c>
      <c r="F240" s="2" t="s">
        <v>161</v>
      </c>
      <c r="G240" s="38" t="s">
        <v>12</v>
      </c>
      <c r="H240" s="38" t="s">
        <v>44</v>
      </c>
      <c r="I240" s="5" t="s">
        <v>162</v>
      </c>
      <c r="J240" s="18">
        <v>334990</v>
      </c>
      <c r="K240" s="18">
        <v>0</v>
      </c>
      <c r="L240" s="18">
        <v>0</v>
      </c>
      <c r="M240" s="18">
        <f>SUM(J240:L240)</f>
        <v>334990</v>
      </c>
      <c r="Q240"/>
    </row>
    <row r="241" spans="1:17" ht="25.5" hidden="1" outlineLevel="2" x14ac:dyDescent="0.25">
      <c r="A241" s="1">
        <v>219</v>
      </c>
      <c r="B241" s="2" t="s">
        <v>166</v>
      </c>
      <c r="C241" s="3" t="s">
        <v>174</v>
      </c>
      <c r="D241" s="2" t="s">
        <v>10</v>
      </c>
      <c r="E241" s="4">
        <v>7610554</v>
      </c>
      <c r="F241" s="2" t="s">
        <v>179</v>
      </c>
      <c r="G241" s="38" t="s">
        <v>12</v>
      </c>
      <c r="H241" s="38" t="s">
        <v>44</v>
      </c>
      <c r="I241" s="5" t="s">
        <v>88</v>
      </c>
      <c r="J241" s="18">
        <v>1255000</v>
      </c>
      <c r="K241" s="18">
        <v>0</v>
      </c>
      <c r="L241" s="18">
        <v>0</v>
      </c>
      <c r="M241" s="18">
        <f>SUM(J241:L241)</f>
        <v>1255000</v>
      </c>
      <c r="Q241"/>
    </row>
    <row r="242" spans="1:17" ht="25.5" hidden="1" outlineLevel="2" x14ac:dyDescent="0.25">
      <c r="A242" s="1">
        <v>220</v>
      </c>
      <c r="B242" s="2" t="s">
        <v>206</v>
      </c>
      <c r="C242" s="3" t="s">
        <v>511</v>
      </c>
      <c r="D242" s="2" t="s">
        <v>10</v>
      </c>
      <c r="E242" s="4">
        <v>1985731</v>
      </c>
      <c r="F242" s="2" t="s">
        <v>104</v>
      </c>
      <c r="G242" s="38" t="s">
        <v>12</v>
      </c>
      <c r="H242" s="38" t="s">
        <v>13</v>
      </c>
      <c r="I242" s="5" t="s">
        <v>207</v>
      </c>
      <c r="J242" s="18">
        <v>1158380</v>
      </c>
      <c r="K242" s="18">
        <v>114500</v>
      </c>
      <c r="L242" s="18">
        <v>0</v>
      </c>
      <c r="M242" s="18">
        <f>SUM(J242:L242)</f>
        <v>1272880</v>
      </c>
      <c r="Q242"/>
    </row>
    <row r="243" spans="1:17" ht="38.25" hidden="1" outlineLevel="2" x14ac:dyDescent="0.25">
      <c r="A243" s="1">
        <v>221</v>
      </c>
      <c r="B243" s="2" t="s">
        <v>211</v>
      </c>
      <c r="C243" s="3" t="s">
        <v>512</v>
      </c>
      <c r="D243" s="2" t="s">
        <v>10</v>
      </c>
      <c r="E243" s="4">
        <v>9517523</v>
      </c>
      <c r="F243" s="2" t="s">
        <v>104</v>
      </c>
      <c r="G243" s="38" t="s">
        <v>12</v>
      </c>
      <c r="H243" s="38" t="s">
        <v>44</v>
      </c>
      <c r="I243" s="5" t="s">
        <v>109</v>
      </c>
      <c r="J243" s="18">
        <v>1235910</v>
      </c>
      <c r="K243" s="18">
        <v>0</v>
      </c>
      <c r="L243" s="18">
        <v>986400</v>
      </c>
      <c r="M243" s="18">
        <f>SUM(J243:L243)</f>
        <v>2222310</v>
      </c>
      <c r="Q243"/>
    </row>
    <row r="244" spans="1:17" ht="25.5" hidden="1" outlineLevel="2" x14ac:dyDescent="0.25">
      <c r="A244" s="1">
        <v>222</v>
      </c>
      <c r="B244" s="2" t="s">
        <v>228</v>
      </c>
      <c r="C244" s="3" t="s">
        <v>513</v>
      </c>
      <c r="D244" s="2" t="s">
        <v>10</v>
      </c>
      <c r="E244" s="4">
        <v>6560768</v>
      </c>
      <c r="F244" s="2" t="s">
        <v>130</v>
      </c>
      <c r="G244" s="38" t="s">
        <v>12</v>
      </c>
      <c r="H244" s="38" t="s">
        <v>13</v>
      </c>
      <c r="I244" s="5" t="s">
        <v>20</v>
      </c>
      <c r="J244" s="18">
        <v>2689110</v>
      </c>
      <c r="K244" s="18">
        <v>232400</v>
      </c>
      <c r="L244" s="18">
        <v>0</v>
      </c>
      <c r="M244" s="18">
        <f>SUM(J244:L244)</f>
        <v>2921510</v>
      </c>
      <c r="Q244"/>
    </row>
    <row r="245" spans="1:17" ht="38.25" hidden="1" outlineLevel="2" x14ac:dyDescent="0.25">
      <c r="A245" s="1">
        <v>223</v>
      </c>
      <c r="B245" s="2" t="s">
        <v>263</v>
      </c>
      <c r="C245" s="3" t="s">
        <v>260</v>
      </c>
      <c r="D245" s="2" t="s">
        <v>10</v>
      </c>
      <c r="E245" s="4">
        <v>3646542</v>
      </c>
      <c r="F245" s="2" t="s">
        <v>453</v>
      </c>
      <c r="G245" s="38" t="s">
        <v>12</v>
      </c>
      <c r="H245" s="38" t="s">
        <v>44</v>
      </c>
      <c r="I245" s="5" t="s">
        <v>59</v>
      </c>
      <c r="J245" s="18">
        <v>550860</v>
      </c>
      <c r="K245" s="18">
        <v>0</v>
      </c>
      <c r="L245" s="18">
        <v>657600</v>
      </c>
      <c r="M245" s="18">
        <f>SUM(J245:L245)</f>
        <v>1208460</v>
      </c>
      <c r="Q245"/>
    </row>
    <row r="246" spans="1:17" ht="25.5" hidden="1" outlineLevel="2" x14ac:dyDescent="0.25">
      <c r="A246" s="1">
        <v>224</v>
      </c>
      <c r="B246" s="2" t="s">
        <v>301</v>
      </c>
      <c r="C246" s="3" t="s">
        <v>525</v>
      </c>
      <c r="D246" s="2" t="s">
        <v>10</v>
      </c>
      <c r="E246" s="4">
        <v>4947608</v>
      </c>
      <c r="F246" s="2" t="s">
        <v>301</v>
      </c>
      <c r="G246" s="38" t="s">
        <v>12</v>
      </c>
      <c r="H246" s="38" t="s">
        <v>13</v>
      </c>
      <c r="I246" s="5" t="s">
        <v>32</v>
      </c>
      <c r="J246" s="18">
        <v>3392410</v>
      </c>
      <c r="K246" s="18">
        <v>254800</v>
      </c>
      <c r="L246" s="18">
        <v>410000</v>
      </c>
      <c r="M246" s="18">
        <f>SUM(J246:L246)</f>
        <v>4057210</v>
      </c>
      <c r="Q246"/>
    </row>
    <row r="247" spans="1:17" outlineLevel="1" collapsed="1" x14ac:dyDescent="0.25">
      <c r="A247" s="1"/>
      <c r="B247" s="2"/>
      <c r="C247" s="3"/>
      <c r="D247" s="39" t="s">
        <v>567</v>
      </c>
      <c r="E247" s="4"/>
      <c r="F247" s="2"/>
      <c r="G247" s="38"/>
      <c r="H247" s="38"/>
      <c r="I247" s="5"/>
      <c r="J247" s="18">
        <f>SUBTOTAL(9,J233:J246)</f>
        <v>25825870</v>
      </c>
      <c r="K247" s="18">
        <f>SUBTOTAL(9,K233:K246)</f>
        <v>1640900</v>
      </c>
      <c r="L247" s="18">
        <f>SUBTOTAL(9,L233:L246)</f>
        <v>8322600</v>
      </c>
      <c r="M247" s="18">
        <f>SUBTOTAL(9,M233:M246)</f>
        <v>35789370</v>
      </c>
      <c r="Q247"/>
    </row>
    <row r="248" spans="1:17" ht="25.5" hidden="1" outlineLevel="2" x14ac:dyDescent="0.25">
      <c r="A248" s="1">
        <v>225</v>
      </c>
      <c r="B248" s="2" t="s">
        <v>24</v>
      </c>
      <c r="C248" s="3" t="s">
        <v>484</v>
      </c>
      <c r="D248" s="2" t="s">
        <v>25</v>
      </c>
      <c r="E248" s="4">
        <v>3913967</v>
      </c>
      <c r="F248" s="2" t="s">
        <v>24</v>
      </c>
      <c r="G248" s="38" t="s">
        <v>12</v>
      </c>
      <c r="H248" s="38" t="s">
        <v>13</v>
      </c>
      <c r="I248" s="5" t="s">
        <v>26</v>
      </c>
      <c r="J248" s="18">
        <v>2309330</v>
      </c>
      <c r="K248" s="18">
        <v>350000</v>
      </c>
      <c r="L248" s="18">
        <v>546700</v>
      </c>
      <c r="M248" s="18">
        <f>SUM(J248:L248)</f>
        <v>3206030</v>
      </c>
      <c r="Q248"/>
    </row>
    <row r="249" spans="1:17" ht="25.5" hidden="1" outlineLevel="2" x14ac:dyDescent="0.25">
      <c r="A249" s="1">
        <v>226</v>
      </c>
      <c r="B249" s="2" t="s">
        <v>86</v>
      </c>
      <c r="C249" s="3" t="s">
        <v>491</v>
      </c>
      <c r="D249" s="2" t="s">
        <v>25</v>
      </c>
      <c r="E249" s="4">
        <v>1987287</v>
      </c>
      <c r="F249" s="2" t="s">
        <v>86</v>
      </c>
      <c r="G249" s="38" t="s">
        <v>48</v>
      </c>
      <c r="H249" s="38" t="s">
        <v>13</v>
      </c>
      <c r="I249" s="5" t="s">
        <v>37</v>
      </c>
      <c r="J249" s="18">
        <v>2771200</v>
      </c>
      <c r="K249" s="18">
        <v>422900</v>
      </c>
      <c r="L249" s="18">
        <v>2830300</v>
      </c>
      <c r="M249" s="18">
        <f>SUM(J249:L249)</f>
        <v>6024400</v>
      </c>
      <c r="Q249"/>
    </row>
    <row r="250" spans="1:17" ht="25.5" hidden="1" outlineLevel="2" x14ac:dyDescent="0.25">
      <c r="A250" s="1">
        <v>227</v>
      </c>
      <c r="B250" s="2" t="s">
        <v>91</v>
      </c>
      <c r="C250" s="3" t="s">
        <v>493</v>
      </c>
      <c r="D250" s="2" t="s">
        <v>25</v>
      </c>
      <c r="E250" s="4">
        <v>1140411</v>
      </c>
      <c r="F250" s="2" t="s">
        <v>461</v>
      </c>
      <c r="G250" s="38" t="s">
        <v>12</v>
      </c>
      <c r="H250" s="38" t="s">
        <v>13</v>
      </c>
      <c r="I250" s="5" t="s">
        <v>59</v>
      </c>
      <c r="J250" s="18">
        <v>1082820</v>
      </c>
      <c r="K250" s="18">
        <v>165100</v>
      </c>
      <c r="L250" s="18">
        <v>1895900</v>
      </c>
      <c r="M250" s="18">
        <f>SUM(J250:L250)</f>
        <v>3143820</v>
      </c>
      <c r="Q250"/>
    </row>
    <row r="251" spans="1:17" hidden="1" outlineLevel="2" x14ac:dyDescent="0.25">
      <c r="A251" s="1">
        <v>228</v>
      </c>
      <c r="B251" s="2" t="s">
        <v>99</v>
      </c>
      <c r="C251" s="3" t="s">
        <v>494</v>
      </c>
      <c r="D251" s="2" t="s">
        <v>25</v>
      </c>
      <c r="E251" s="4">
        <v>4873338</v>
      </c>
      <c r="F251" s="2" t="s">
        <v>103</v>
      </c>
      <c r="G251" s="38" t="s">
        <v>12</v>
      </c>
      <c r="H251" s="38" t="s">
        <v>13</v>
      </c>
      <c r="I251" s="5" t="s">
        <v>101</v>
      </c>
      <c r="J251" s="18">
        <v>6744510</v>
      </c>
      <c r="K251" s="18">
        <v>888400</v>
      </c>
      <c r="L251" s="18">
        <v>296700</v>
      </c>
      <c r="M251" s="18">
        <f>SUM(J251:L251)</f>
        <v>7929610</v>
      </c>
      <c r="Q251"/>
    </row>
    <row r="252" spans="1:17" ht="25.5" hidden="1" outlineLevel="2" x14ac:dyDescent="0.25">
      <c r="A252" s="1">
        <v>229</v>
      </c>
      <c r="B252" s="2" t="s">
        <v>115</v>
      </c>
      <c r="C252" s="3" t="s">
        <v>497</v>
      </c>
      <c r="D252" s="2" t="s">
        <v>25</v>
      </c>
      <c r="E252" s="4">
        <v>5832918</v>
      </c>
      <c r="F252" s="2" t="s">
        <v>116</v>
      </c>
      <c r="G252" s="38" t="s">
        <v>12</v>
      </c>
      <c r="H252" s="38" t="s">
        <v>13</v>
      </c>
      <c r="I252" s="5" t="s">
        <v>117</v>
      </c>
      <c r="J252" s="18">
        <v>1796150</v>
      </c>
      <c r="K252" s="18">
        <v>274100</v>
      </c>
      <c r="L252" s="18">
        <v>0</v>
      </c>
      <c r="M252" s="18">
        <f>SUM(J252:L252)</f>
        <v>2070250</v>
      </c>
      <c r="Q252"/>
    </row>
    <row r="253" spans="1:17" ht="25.5" hidden="1" outlineLevel="2" x14ac:dyDescent="0.25">
      <c r="A253" s="1">
        <v>230</v>
      </c>
      <c r="B253" s="2" t="s">
        <v>129</v>
      </c>
      <c r="C253" s="3" t="s">
        <v>503</v>
      </c>
      <c r="D253" s="2" t="s">
        <v>25</v>
      </c>
      <c r="E253" s="4">
        <v>6870047</v>
      </c>
      <c r="F253" s="2" t="s">
        <v>132</v>
      </c>
      <c r="G253" s="38" t="s">
        <v>12</v>
      </c>
      <c r="H253" s="38" t="s">
        <v>13</v>
      </c>
      <c r="I253" s="5" t="s">
        <v>56</v>
      </c>
      <c r="J253" s="18">
        <v>6680710</v>
      </c>
      <c r="K253" s="18">
        <v>1018400</v>
      </c>
      <c r="L253" s="18">
        <v>0</v>
      </c>
      <c r="M253" s="18">
        <f>SUM(J253:L253)</f>
        <v>7699110</v>
      </c>
      <c r="Q253"/>
    </row>
    <row r="254" spans="1:17" s="8" customFormat="1" ht="25.5" hidden="1" outlineLevel="2" x14ac:dyDescent="0.25">
      <c r="A254" s="1">
        <v>231</v>
      </c>
      <c r="B254" s="2" t="s">
        <v>133</v>
      </c>
      <c r="C254" s="3" t="s">
        <v>504</v>
      </c>
      <c r="D254" s="2" t="s">
        <v>25</v>
      </c>
      <c r="E254" s="4">
        <v>3052202</v>
      </c>
      <c r="F254" s="2" t="s">
        <v>132</v>
      </c>
      <c r="G254" s="38" t="s">
        <v>48</v>
      </c>
      <c r="H254" s="38" t="s">
        <v>13</v>
      </c>
      <c r="I254" s="5" t="s">
        <v>66</v>
      </c>
      <c r="J254" s="18">
        <v>5645040</v>
      </c>
      <c r="K254" s="18">
        <v>861700</v>
      </c>
      <c r="L254" s="18">
        <v>287100</v>
      </c>
      <c r="M254" s="18">
        <f>SUM(J254:L254)</f>
        <v>6793840</v>
      </c>
    </row>
    <row r="255" spans="1:17" ht="25.5" hidden="1" outlineLevel="2" x14ac:dyDescent="0.25">
      <c r="A255" s="1">
        <v>232</v>
      </c>
      <c r="B255" s="2" t="s">
        <v>136</v>
      </c>
      <c r="C255" s="3" t="s">
        <v>505</v>
      </c>
      <c r="D255" s="2" t="s">
        <v>25</v>
      </c>
      <c r="E255" s="4">
        <v>2006998</v>
      </c>
      <c r="F255" s="2" t="s">
        <v>132</v>
      </c>
      <c r="G255" s="38" t="s">
        <v>48</v>
      </c>
      <c r="H255" s="38" t="s">
        <v>13</v>
      </c>
      <c r="I255" s="5" t="s">
        <v>37</v>
      </c>
      <c r="J255" s="18">
        <v>5286330</v>
      </c>
      <c r="K255" s="18">
        <v>710000</v>
      </c>
      <c r="L255" s="18">
        <v>0</v>
      </c>
      <c r="M255" s="18">
        <f>SUM(J255:L255)</f>
        <v>5996330</v>
      </c>
      <c r="Q255"/>
    </row>
    <row r="256" spans="1:17" ht="25.5" hidden="1" outlineLevel="2" x14ac:dyDescent="0.25">
      <c r="A256" s="1">
        <v>233</v>
      </c>
      <c r="B256" s="2" t="s">
        <v>142</v>
      </c>
      <c r="C256" s="3" t="s">
        <v>506</v>
      </c>
      <c r="D256" s="2" t="s">
        <v>25</v>
      </c>
      <c r="E256" s="4">
        <v>2525222</v>
      </c>
      <c r="F256" s="2" t="s">
        <v>132</v>
      </c>
      <c r="G256" s="38" t="s">
        <v>12</v>
      </c>
      <c r="H256" s="38" t="s">
        <v>13</v>
      </c>
      <c r="I256" s="5" t="s">
        <v>143</v>
      </c>
      <c r="J256" s="18">
        <v>3848890</v>
      </c>
      <c r="K256" s="18">
        <v>587500</v>
      </c>
      <c r="L256" s="18">
        <v>296700</v>
      </c>
      <c r="M256" s="18">
        <f>SUM(J256:L256)</f>
        <v>4733090</v>
      </c>
      <c r="Q256"/>
    </row>
    <row r="257" spans="1:17" hidden="1" outlineLevel="2" x14ac:dyDescent="0.25">
      <c r="A257" s="1">
        <v>234</v>
      </c>
      <c r="B257" s="2" t="s">
        <v>145</v>
      </c>
      <c r="C257" s="3" t="s">
        <v>507</v>
      </c>
      <c r="D257" s="2" t="s">
        <v>25</v>
      </c>
      <c r="E257" s="4">
        <v>1651504</v>
      </c>
      <c r="F257" s="2" t="s">
        <v>103</v>
      </c>
      <c r="G257" s="38" t="s">
        <v>12</v>
      </c>
      <c r="H257" s="38" t="s">
        <v>13</v>
      </c>
      <c r="I257" s="5" t="s">
        <v>59</v>
      </c>
      <c r="J257" s="18">
        <v>7246180</v>
      </c>
      <c r="K257" s="18">
        <v>1106100</v>
      </c>
      <c r="L257" s="18">
        <v>557800</v>
      </c>
      <c r="M257" s="18">
        <f>SUM(J257:L257)</f>
        <v>8910080</v>
      </c>
      <c r="Q257"/>
    </row>
    <row r="258" spans="1:17" ht="25.5" hidden="1" outlineLevel="2" x14ac:dyDescent="0.25">
      <c r="A258" s="1">
        <v>235</v>
      </c>
      <c r="B258" s="2" t="s">
        <v>150</v>
      </c>
      <c r="C258" s="3" t="s">
        <v>508</v>
      </c>
      <c r="D258" s="2" t="s">
        <v>25</v>
      </c>
      <c r="E258" s="4">
        <v>6495514</v>
      </c>
      <c r="F258" s="2" t="s">
        <v>157</v>
      </c>
      <c r="G258" s="38" t="s">
        <v>12</v>
      </c>
      <c r="H258" s="38" t="s">
        <v>13</v>
      </c>
      <c r="I258" s="5" t="s">
        <v>153</v>
      </c>
      <c r="J258" s="18">
        <v>2052740</v>
      </c>
      <c r="K258" s="18">
        <v>280000</v>
      </c>
      <c r="L258" s="18">
        <v>0</v>
      </c>
      <c r="M258" s="18">
        <f>SUM(J258:L258)</f>
        <v>2332740</v>
      </c>
      <c r="Q258"/>
    </row>
    <row r="259" spans="1:17" ht="25.5" hidden="1" outlineLevel="2" x14ac:dyDescent="0.25">
      <c r="A259" s="1">
        <v>236</v>
      </c>
      <c r="B259" s="2" t="s">
        <v>159</v>
      </c>
      <c r="C259" s="3" t="s">
        <v>509</v>
      </c>
      <c r="D259" s="2" t="s">
        <v>25</v>
      </c>
      <c r="E259" s="4">
        <v>6102858</v>
      </c>
      <c r="F259" s="2" t="s">
        <v>163</v>
      </c>
      <c r="G259" s="38" t="s">
        <v>48</v>
      </c>
      <c r="H259" s="38" t="s">
        <v>13</v>
      </c>
      <c r="I259" s="5" t="s">
        <v>162</v>
      </c>
      <c r="J259" s="18">
        <v>4603280</v>
      </c>
      <c r="K259" s="18">
        <v>600000</v>
      </c>
      <c r="L259" s="18">
        <v>528100</v>
      </c>
      <c r="M259" s="18">
        <f>SUM(J259:L259)</f>
        <v>5731380</v>
      </c>
      <c r="Q259"/>
    </row>
    <row r="260" spans="1:17" ht="25.5" hidden="1" outlineLevel="2" x14ac:dyDescent="0.25">
      <c r="A260" s="1">
        <v>237</v>
      </c>
      <c r="B260" s="2" t="s">
        <v>159</v>
      </c>
      <c r="C260" s="3" t="s">
        <v>509</v>
      </c>
      <c r="D260" s="2" t="s">
        <v>25</v>
      </c>
      <c r="E260" s="4">
        <v>6207429</v>
      </c>
      <c r="F260" s="2" t="s">
        <v>164</v>
      </c>
      <c r="G260" s="38" t="s">
        <v>12</v>
      </c>
      <c r="H260" s="38" t="s">
        <v>13</v>
      </c>
      <c r="I260" s="5" t="s">
        <v>53</v>
      </c>
      <c r="J260" s="18">
        <v>898070</v>
      </c>
      <c r="K260" s="18">
        <v>129900</v>
      </c>
      <c r="L260" s="18">
        <v>0</v>
      </c>
      <c r="M260" s="18">
        <f>SUM(J260:L260)</f>
        <v>1027970</v>
      </c>
      <c r="Q260"/>
    </row>
    <row r="261" spans="1:17" ht="25.5" hidden="1" outlineLevel="2" x14ac:dyDescent="0.25">
      <c r="A261" s="1">
        <v>238</v>
      </c>
      <c r="B261" s="2" t="s">
        <v>166</v>
      </c>
      <c r="C261" s="3" t="s">
        <v>174</v>
      </c>
      <c r="D261" s="2" t="s">
        <v>25</v>
      </c>
      <c r="E261" s="4">
        <v>8435916</v>
      </c>
      <c r="F261" s="2" t="s">
        <v>181</v>
      </c>
      <c r="G261" s="38" t="s">
        <v>12</v>
      </c>
      <c r="H261" s="38" t="s">
        <v>13</v>
      </c>
      <c r="I261" s="5" t="s">
        <v>81</v>
      </c>
      <c r="J261" s="18">
        <v>16883820</v>
      </c>
      <c r="K261" s="18">
        <v>1957400</v>
      </c>
      <c r="L261" s="18">
        <v>1216500</v>
      </c>
      <c r="M261" s="18">
        <f>SUM(J261:L261)</f>
        <v>20057720</v>
      </c>
      <c r="Q261"/>
    </row>
    <row r="262" spans="1:17" ht="25.5" hidden="1" outlineLevel="2" x14ac:dyDescent="0.25">
      <c r="A262" s="1">
        <v>239</v>
      </c>
      <c r="B262" s="2" t="s">
        <v>185</v>
      </c>
      <c r="C262" s="3" t="s">
        <v>510</v>
      </c>
      <c r="D262" s="2" t="s">
        <v>25</v>
      </c>
      <c r="E262" s="4">
        <v>1806627</v>
      </c>
      <c r="F262" s="2" t="s">
        <v>188</v>
      </c>
      <c r="G262" s="38" t="s">
        <v>12</v>
      </c>
      <c r="H262" s="38" t="s">
        <v>13</v>
      </c>
      <c r="I262" s="5" t="s">
        <v>187</v>
      </c>
      <c r="J262" s="18">
        <v>1436920</v>
      </c>
      <c r="K262" s="18">
        <v>219200</v>
      </c>
      <c r="L262" s="18">
        <v>356000</v>
      </c>
      <c r="M262" s="18">
        <f>SUM(J262:L262)</f>
        <v>2012120</v>
      </c>
      <c r="Q262"/>
    </row>
    <row r="263" spans="1:17" hidden="1" outlineLevel="2" x14ac:dyDescent="0.25">
      <c r="A263" s="1">
        <v>240</v>
      </c>
      <c r="B263" s="2" t="s">
        <v>185</v>
      </c>
      <c r="C263" s="3" t="s">
        <v>510</v>
      </c>
      <c r="D263" s="2" t="s">
        <v>25</v>
      </c>
      <c r="E263" s="4">
        <v>3475241</v>
      </c>
      <c r="F263" s="2" t="s">
        <v>193</v>
      </c>
      <c r="G263" s="38" t="s">
        <v>12</v>
      </c>
      <c r="H263" s="38" t="s">
        <v>13</v>
      </c>
      <c r="I263" s="5" t="s">
        <v>187</v>
      </c>
      <c r="J263" s="18">
        <v>2925160</v>
      </c>
      <c r="K263" s="18">
        <v>446400</v>
      </c>
      <c r="L263" s="18">
        <v>979100</v>
      </c>
      <c r="M263" s="18">
        <f>SUM(J263:L263)</f>
        <v>4350660</v>
      </c>
      <c r="Q263"/>
    </row>
    <row r="264" spans="1:17" ht="25.5" hidden="1" outlineLevel="2" x14ac:dyDescent="0.25">
      <c r="A264" s="1">
        <v>241</v>
      </c>
      <c r="B264" s="2" t="s">
        <v>185</v>
      </c>
      <c r="C264" s="3" t="s">
        <v>510</v>
      </c>
      <c r="D264" s="2" t="s">
        <v>25</v>
      </c>
      <c r="E264" s="4">
        <v>3918445</v>
      </c>
      <c r="F264" s="2" t="s">
        <v>194</v>
      </c>
      <c r="G264" s="38" t="s">
        <v>12</v>
      </c>
      <c r="H264" s="38" t="s">
        <v>13</v>
      </c>
      <c r="I264" s="5" t="s">
        <v>195</v>
      </c>
      <c r="J264" s="18">
        <v>4403130</v>
      </c>
      <c r="K264" s="18">
        <v>672000</v>
      </c>
      <c r="L264" s="18">
        <v>272900</v>
      </c>
      <c r="M264" s="18">
        <f>SUM(J264:L264)</f>
        <v>5348030</v>
      </c>
      <c r="Q264"/>
    </row>
    <row r="265" spans="1:17" ht="25.5" hidden="1" outlineLevel="2" x14ac:dyDescent="0.25">
      <c r="A265" s="1">
        <v>242</v>
      </c>
      <c r="B265" s="2" t="s">
        <v>185</v>
      </c>
      <c r="C265" s="3" t="s">
        <v>510</v>
      </c>
      <c r="D265" s="2" t="s">
        <v>25</v>
      </c>
      <c r="E265" s="4">
        <v>4069740</v>
      </c>
      <c r="F265" s="2" t="s">
        <v>196</v>
      </c>
      <c r="G265" s="38" t="s">
        <v>12</v>
      </c>
      <c r="H265" s="38" t="s">
        <v>13</v>
      </c>
      <c r="I265" s="5" t="s">
        <v>187</v>
      </c>
      <c r="J265" s="18">
        <v>4480110</v>
      </c>
      <c r="K265" s="18">
        <v>683900</v>
      </c>
      <c r="L265" s="18">
        <v>228400</v>
      </c>
      <c r="M265" s="18">
        <f>SUM(J265:L265)</f>
        <v>5392410</v>
      </c>
      <c r="Q265"/>
    </row>
    <row r="266" spans="1:17" hidden="1" outlineLevel="2" x14ac:dyDescent="0.25">
      <c r="A266" s="1">
        <v>243</v>
      </c>
      <c r="B266" s="2" t="s">
        <v>185</v>
      </c>
      <c r="C266" s="3" t="s">
        <v>510</v>
      </c>
      <c r="D266" s="2" t="s">
        <v>25</v>
      </c>
      <c r="E266" s="4">
        <v>6347392</v>
      </c>
      <c r="F266" s="2" t="s">
        <v>198</v>
      </c>
      <c r="G266" s="38" t="s">
        <v>12</v>
      </c>
      <c r="H266" s="38" t="s">
        <v>13</v>
      </c>
      <c r="I266" s="5" t="s">
        <v>187</v>
      </c>
      <c r="J266" s="18">
        <v>4464710</v>
      </c>
      <c r="K266" s="18">
        <v>681500</v>
      </c>
      <c r="L266" s="18">
        <v>979100</v>
      </c>
      <c r="M266" s="18">
        <f>SUM(J266:L266)</f>
        <v>6125310</v>
      </c>
      <c r="Q266"/>
    </row>
    <row r="267" spans="1:17" ht="25.5" hidden="1" outlineLevel="2" x14ac:dyDescent="0.25">
      <c r="A267" s="1">
        <v>244</v>
      </c>
      <c r="B267" s="2" t="s">
        <v>185</v>
      </c>
      <c r="C267" s="3" t="s">
        <v>510</v>
      </c>
      <c r="D267" s="2" t="s">
        <v>25</v>
      </c>
      <c r="E267" s="4">
        <v>9716717</v>
      </c>
      <c r="F267" s="2" t="s">
        <v>205</v>
      </c>
      <c r="G267" s="38" t="s">
        <v>12</v>
      </c>
      <c r="H267" s="38" t="s">
        <v>13</v>
      </c>
      <c r="I267" s="5" t="s">
        <v>187</v>
      </c>
      <c r="J267" s="18">
        <v>4772630</v>
      </c>
      <c r="K267" s="18">
        <v>728500</v>
      </c>
      <c r="L267" s="18">
        <v>356000</v>
      </c>
      <c r="M267" s="18">
        <f>SUM(J267:L267)</f>
        <v>5857130</v>
      </c>
      <c r="Q267"/>
    </row>
    <row r="268" spans="1:17" ht="25.5" hidden="1" outlineLevel="2" x14ac:dyDescent="0.25">
      <c r="A268" s="1">
        <v>245</v>
      </c>
      <c r="B268" s="2" t="s">
        <v>206</v>
      </c>
      <c r="C268" s="3" t="s">
        <v>511</v>
      </c>
      <c r="D268" s="2" t="s">
        <v>25</v>
      </c>
      <c r="E268" s="4">
        <v>7335813</v>
      </c>
      <c r="F268" s="2" t="s">
        <v>208</v>
      </c>
      <c r="G268" s="38" t="s">
        <v>48</v>
      </c>
      <c r="H268" s="38" t="s">
        <v>13</v>
      </c>
      <c r="I268" s="5" t="s">
        <v>53</v>
      </c>
      <c r="J268" s="18">
        <v>1282960</v>
      </c>
      <c r="K268" s="18">
        <v>195700</v>
      </c>
      <c r="L268" s="18">
        <v>296700</v>
      </c>
      <c r="M268" s="18">
        <f>SUM(J268:L268)</f>
        <v>1775360</v>
      </c>
      <c r="Q268"/>
    </row>
    <row r="269" spans="1:17" ht="25.5" hidden="1" outlineLevel="2" x14ac:dyDescent="0.25">
      <c r="A269" s="1">
        <v>246</v>
      </c>
      <c r="B269" s="2" t="s">
        <v>206</v>
      </c>
      <c r="C269" s="3" t="s">
        <v>511</v>
      </c>
      <c r="D269" s="2" t="s">
        <v>25</v>
      </c>
      <c r="E269" s="4">
        <v>7684377</v>
      </c>
      <c r="F269" s="2" t="s">
        <v>209</v>
      </c>
      <c r="G269" s="38" t="s">
        <v>48</v>
      </c>
      <c r="H269" s="38" t="s">
        <v>13</v>
      </c>
      <c r="I269" s="5" t="s">
        <v>207</v>
      </c>
      <c r="J269" s="18">
        <v>3192330</v>
      </c>
      <c r="K269" s="18">
        <v>294000</v>
      </c>
      <c r="L269" s="18">
        <v>258100</v>
      </c>
      <c r="M269" s="18">
        <f>SUM(J269:L269)</f>
        <v>3744430</v>
      </c>
      <c r="Q269"/>
    </row>
    <row r="270" spans="1:17" ht="25.5" hidden="1" outlineLevel="2" x14ac:dyDescent="0.25">
      <c r="A270" s="1">
        <v>247</v>
      </c>
      <c r="B270" s="2" t="s">
        <v>211</v>
      </c>
      <c r="C270" s="3" t="s">
        <v>512</v>
      </c>
      <c r="D270" s="2" t="s">
        <v>25</v>
      </c>
      <c r="E270" s="4">
        <v>1933912</v>
      </c>
      <c r="F270" s="2" t="s">
        <v>214</v>
      </c>
      <c r="G270" s="38" t="s">
        <v>12</v>
      </c>
      <c r="H270" s="38" t="s">
        <v>13</v>
      </c>
      <c r="I270" s="5" t="s">
        <v>213</v>
      </c>
      <c r="J270" s="18">
        <v>7595150</v>
      </c>
      <c r="K270" s="18">
        <v>1143600</v>
      </c>
      <c r="L270" s="18">
        <v>2277600</v>
      </c>
      <c r="M270" s="18">
        <f>SUM(J270:L270)</f>
        <v>11016350</v>
      </c>
      <c r="Q270"/>
    </row>
    <row r="271" spans="1:17" hidden="1" outlineLevel="2" x14ac:dyDescent="0.25">
      <c r="A271" s="1">
        <v>248</v>
      </c>
      <c r="B271" s="2" t="s">
        <v>211</v>
      </c>
      <c r="C271" s="3" t="s">
        <v>512</v>
      </c>
      <c r="D271" s="2" t="s">
        <v>25</v>
      </c>
      <c r="E271" s="4">
        <v>5607581</v>
      </c>
      <c r="F271" s="2" t="s">
        <v>220</v>
      </c>
      <c r="G271" s="38" t="s">
        <v>12</v>
      </c>
      <c r="H271" s="38" t="s">
        <v>13</v>
      </c>
      <c r="I271" s="5" t="s">
        <v>101</v>
      </c>
      <c r="J271" s="18">
        <v>2027080</v>
      </c>
      <c r="K271" s="18">
        <v>309300</v>
      </c>
      <c r="L271" s="18">
        <v>459800</v>
      </c>
      <c r="M271" s="18">
        <f>SUM(J271:L271)</f>
        <v>2796180</v>
      </c>
      <c r="Q271"/>
    </row>
    <row r="272" spans="1:17" ht="25.5" hidden="1" outlineLevel="2" x14ac:dyDescent="0.25">
      <c r="A272" s="1">
        <v>249</v>
      </c>
      <c r="B272" s="2" t="s">
        <v>228</v>
      </c>
      <c r="C272" s="3" t="s">
        <v>513</v>
      </c>
      <c r="D272" s="2" t="s">
        <v>25</v>
      </c>
      <c r="E272" s="4">
        <v>4540308</v>
      </c>
      <c r="F272" s="2" t="s">
        <v>132</v>
      </c>
      <c r="G272" s="38" t="s">
        <v>12</v>
      </c>
      <c r="H272" s="38" t="s">
        <v>13</v>
      </c>
      <c r="I272" s="5" t="s">
        <v>20</v>
      </c>
      <c r="J272" s="18">
        <v>6876690</v>
      </c>
      <c r="K272" s="18">
        <v>825300</v>
      </c>
      <c r="L272" s="18">
        <v>272900</v>
      </c>
      <c r="M272" s="18">
        <f>SUM(J272:L272)</f>
        <v>7974890</v>
      </c>
      <c r="Q272"/>
    </row>
    <row r="273" spans="1:17" ht="25.5" hidden="1" outlineLevel="2" x14ac:dyDescent="0.25">
      <c r="A273" s="1">
        <v>250</v>
      </c>
      <c r="B273" s="2" t="s">
        <v>232</v>
      </c>
      <c r="C273" s="3" t="s">
        <v>514</v>
      </c>
      <c r="D273" s="2" t="s">
        <v>25</v>
      </c>
      <c r="E273" s="4">
        <v>4453882</v>
      </c>
      <c r="F273" s="2" t="s">
        <v>236</v>
      </c>
      <c r="G273" s="38" t="s">
        <v>48</v>
      </c>
      <c r="H273" s="38" t="s">
        <v>13</v>
      </c>
      <c r="I273" s="5" t="s">
        <v>14</v>
      </c>
      <c r="J273" s="18">
        <v>9517190</v>
      </c>
      <c r="K273" s="18">
        <v>0</v>
      </c>
      <c r="L273" s="18">
        <v>1631900</v>
      </c>
      <c r="M273" s="18">
        <f>SUM(J273:L273)</f>
        <v>11149090</v>
      </c>
      <c r="Q273"/>
    </row>
    <row r="274" spans="1:17" ht="25.5" hidden="1" outlineLevel="2" x14ac:dyDescent="0.25">
      <c r="A274" s="1">
        <v>251</v>
      </c>
      <c r="B274" s="2" t="s">
        <v>242</v>
      </c>
      <c r="C274" s="3" t="s">
        <v>518</v>
      </c>
      <c r="D274" s="2" t="s">
        <v>25</v>
      </c>
      <c r="E274" s="4">
        <v>4730024</v>
      </c>
      <c r="F274" s="2" t="s">
        <v>244</v>
      </c>
      <c r="G274" s="38" t="s">
        <v>12</v>
      </c>
      <c r="H274" s="38" t="s">
        <v>13</v>
      </c>
      <c r="I274" s="5" t="s">
        <v>59</v>
      </c>
      <c r="J274" s="18">
        <v>3130430</v>
      </c>
      <c r="K274" s="18">
        <v>430000</v>
      </c>
      <c r="L274" s="18">
        <v>1157100</v>
      </c>
      <c r="M274" s="18">
        <f>SUM(J274:L274)</f>
        <v>4717530</v>
      </c>
      <c r="Q274"/>
    </row>
    <row r="275" spans="1:17" hidden="1" outlineLevel="2" x14ac:dyDescent="0.25">
      <c r="A275" s="1">
        <v>252</v>
      </c>
      <c r="B275" s="2" t="s">
        <v>278</v>
      </c>
      <c r="C275" s="3" t="s">
        <v>279</v>
      </c>
      <c r="D275" s="2" t="s">
        <v>25</v>
      </c>
      <c r="E275" s="4">
        <v>8083401</v>
      </c>
      <c r="F275" s="2" t="s">
        <v>280</v>
      </c>
      <c r="G275" s="38" t="s">
        <v>12</v>
      </c>
      <c r="H275" s="38" t="s">
        <v>13</v>
      </c>
      <c r="I275" s="5" t="s">
        <v>81</v>
      </c>
      <c r="J275" s="18">
        <v>1093650</v>
      </c>
      <c r="K275" s="18">
        <v>124000</v>
      </c>
      <c r="L275" s="18">
        <v>305000</v>
      </c>
      <c r="M275" s="18">
        <f>SUM(J275:L275)</f>
        <v>1522650</v>
      </c>
      <c r="Q275"/>
    </row>
    <row r="276" spans="1:17" ht="25.5" hidden="1" outlineLevel="2" x14ac:dyDescent="0.25">
      <c r="A276" s="1">
        <v>253</v>
      </c>
      <c r="B276" s="2" t="s">
        <v>281</v>
      </c>
      <c r="C276" s="3" t="s">
        <v>282</v>
      </c>
      <c r="D276" s="2" t="s">
        <v>25</v>
      </c>
      <c r="E276" s="4">
        <v>1250428</v>
      </c>
      <c r="F276" s="2" t="s">
        <v>283</v>
      </c>
      <c r="G276" s="38" t="s">
        <v>12</v>
      </c>
      <c r="H276" s="38" t="s">
        <v>13</v>
      </c>
      <c r="I276" s="5" t="s">
        <v>128</v>
      </c>
      <c r="J276" s="18">
        <v>1282960</v>
      </c>
      <c r="K276" s="18">
        <v>195700</v>
      </c>
      <c r="L276" s="18">
        <v>1210700</v>
      </c>
      <c r="M276" s="18">
        <f>SUM(J276:L276)</f>
        <v>2689360</v>
      </c>
      <c r="Q276"/>
    </row>
    <row r="277" spans="1:17" ht="25.5" hidden="1" outlineLevel="2" x14ac:dyDescent="0.25">
      <c r="A277" s="1">
        <v>254</v>
      </c>
      <c r="B277" s="2" t="s">
        <v>295</v>
      </c>
      <c r="C277" s="3" t="s">
        <v>296</v>
      </c>
      <c r="D277" s="2" t="s">
        <v>25</v>
      </c>
      <c r="E277" s="4">
        <v>9913187</v>
      </c>
      <c r="F277" s="2" t="s">
        <v>449</v>
      </c>
      <c r="G277" s="38" t="s">
        <v>48</v>
      </c>
      <c r="H277" s="38" t="s">
        <v>13</v>
      </c>
      <c r="I277" s="5" t="s">
        <v>153</v>
      </c>
      <c r="J277" s="18">
        <v>3630000</v>
      </c>
      <c r="K277" s="18">
        <v>93400</v>
      </c>
      <c r="L277" s="18">
        <v>597900</v>
      </c>
      <c r="M277" s="18">
        <f>SUM(J277:L277)</f>
        <v>4321300</v>
      </c>
      <c r="Q277"/>
    </row>
    <row r="278" spans="1:17" ht="25.5" hidden="1" outlineLevel="2" x14ac:dyDescent="0.25">
      <c r="A278" s="1">
        <v>255</v>
      </c>
      <c r="B278" s="2" t="s">
        <v>310</v>
      </c>
      <c r="C278" s="3" t="s">
        <v>529</v>
      </c>
      <c r="D278" s="2" t="s">
        <v>25</v>
      </c>
      <c r="E278" s="4">
        <v>9405491</v>
      </c>
      <c r="F278" s="2" t="s">
        <v>310</v>
      </c>
      <c r="G278" s="38" t="s">
        <v>12</v>
      </c>
      <c r="H278" s="38" t="s">
        <v>13</v>
      </c>
      <c r="I278" s="5" t="s">
        <v>81</v>
      </c>
      <c r="J278" s="18">
        <v>2581430</v>
      </c>
      <c r="K278" s="18">
        <v>357200</v>
      </c>
      <c r="L278" s="18">
        <v>677600</v>
      </c>
      <c r="M278" s="18">
        <f>SUM(J278:L278)</f>
        <v>3616230</v>
      </c>
      <c r="Q278"/>
    </row>
    <row r="279" spans="1:17" ht="25.5" hidden="1" outlineLevel="2" x14ac:dyDescent="0.25">
      <c r="A279" s="1">
        <v>256</v>
      </c>
      <c r="B279" s="2" t="s">
        <v>311</v>
      </c>
      <c r="C279" s="3" t="s">
        <v>530</v>
      </c>
      <c r="D279" s="2" t="s">
        <v>25</v>
      </c>
      <c r="E279" s="4">
        <v>2119454</v>
      </c>
      <c r="F279" s="2" t="s">
        <v>314</v>
      </c>
      <c r="G279" s="38" t="s">
        <v>48</v>
      </c>
      <c r="H279" s="38" t="s">
        <v>13</v>
      </c>
      <c r="I279" s="5" t="s">
        <v>315</v>
      </c>
      <c r="J279" s="18">
        <v>3130430</v>
      </c>
      <c r="K279" s="18">
        <v>477800</v>
      </c>
      <c r="L279" s="18">
        <v>2399600</v>
      </c>
      <c r="M279" s="18">
        <f>SUM(J279:L279)</f>
        <v>6007830</v>
      </c>
      <c r="Q279"/>
    </row>
    <row r="280" spans="1:17" ht="38.25" hidden="1" outlineLevel="2" x14ac:dyDescent="0.25">
      <c r="A280" s="1">
        <v>257</v>
      </c>
      <c r="B280" s="2" t="s">
        <v>318</v>
      </c>
      <c r="C280" s="3" t="s">
        <v>531</v>
      </c>
      <c r="D280" s="2" t="s">
        <v>103</v>
      </c>
      <c r="E280" s="4">
        <v>9076518</v>
      </c>
      <c r="F280" s="2" t="s">
        <v>318</v>
      </c>
      <c r="G280" s="38" t="s">
        <v>12</v>
      </c>
      <c r="H280" s="38" t="s">
        <v>13</v>
      </c>
      <c r="I280" s="5" t="s">
        <v>187</v>
      </c>
      <c r="J280" s="18">
        <v>3848890</v>
      </c>
      <c r="K280" s="18">
        <v>572000</v>
      </c>
      <c r="L280" s="18">
        <v>593400</v>
      </c>
      <c r="M280" s="18">
        <f>SUM(J280:L280)</f>
        <v>5014290</v>
      </c>
      <c r="Q280"/>
    </row>
    <row r="281" spans="1:17" ht="38.25" hidden="1" outlineLevel="2" x14ac:dyDescent="0.25">
      <c r="A281" s="1">
        <v>258</v>
      </c>
      <c r="B281" s="2" t="s">
        <v>319</v>
      </c>
      <c r="C281" s="3" t="s">
        <v>532</v>
      </c>
      <c r="D281" s="2" t="s">
        <v>25</v>
      </c>
      <c r="E281" s="1">
        <v>2089483</v>
      </c>
      <c r="F281" s="2" t="s">
        <v>322</v>
      </c>
      <c r="G281" s="38" t="s">
        <v>48</v>
      </c>
      <c r="H281" s="38" t="s">
        <v>13</v>
      </c>
      <c r="I281" s="5" t="s">
        <v>266</v>
      </c>
      <c r="J281" s="18">
        <v>7369350</v>
      </c>
      <c r="K281" s="18">
        <v>854300</v>
      </c>
      <c r="L281" s="18">
        <v>1821800</v>
      </c>
      <c r="M281" s="18">
        <f>SUM(J281:L281)</f>
        <v>10045450</v>
      </c>
      <c r="Q281"/>
    </row>
    <row r="282" spans="1:17" ht="25.5" hidden="1" outlineLevel="2" x14ac:dyDescent="0.25">
      <c r="A282" s="1">
        <v>259</v>
      </c>
      <c r="B282" s="2" t="s">
        <v>335</v>
      </c>
      <c r="C282" s="3" t="s">
        <v>535</v>
      </c>
      <c r="D282" s="2" t="s">
        <v>25</v>
      </c>
      <c r="E282" s="4">
        <v>8646020</v>
      </c>
      <c r="F282" s="2" t="s">
        <v>338</v>
      </c>
      <c r="G282" s="38" t="s">
        <v>48</v>
      </c>
      <c r="H282" s="38" t="s">
        <v>13</v>
      </c>
      <c r="I282" s="5" t="s">
        <v>187</v>
      </c>
      <c r="J282" s="18">
        <v>9260680</v>
      </c>
      <c r="K282" s="18">
        <v>1150000</v>
      </c>
      <c r="L282" s="18">
        <v>1626800</v>
      </c>
      <c r="M282" s="18">
        <f>SUM(J282:L282)</f>
        <v>12037480</v>
      </c>
      <c r="Q282"/>
    </row>
    <row r="283" spans="1:17" ht="38.25" hidden="1" outlineLevel="2" x14ac:dyDescent="0.25">
      <c r="A283" s="1">
        <v>260</v>
      </c>
      <c r="B283" s="2" t="s">
        <v>360</v>
      </c>
      <c r="C283" s="3" t="s">
        <v>542</v>
      </c>
      <c r="D283" s="2" t="s">
        <v>25</v>
      </c>
      <c r="E283" s="4">
        <v>3586057</v>
      </c>
      <c r="F283" s="2" t="s">
        <v>361</v>
      </c>
      <c r="G283" s="38" t="s">
        <v>48</v>
      </c>
      <c r="H283" s="38" t="s">
        <v>13</v>
      </c>
      <c r="I283" s="5" t="s">
        <v>37</v>
      </c>
      <c r="J283" s="18">
        <v>1811540</v>
      </c>
      <c r="K283" s="18">
        <v>276500</v>
      </c>
      <c r="L283" s="18">
        <v>475700</v>
      </c>
      <c r="M283" s="18">
        <f>SUM(J283:L283)</f>
        <v>2563740</v>
      </c>
      <c r="Q283"/>
    </row>
    <row r="284" spans="1:17" ht="38.25" hidden="1" outlineLevel="2" x14ac:dyDescent="0.25">
      <c r="A284" s="1">
        <v>261</v>
      </c>
      <c r="B284" s="2" t="s">
        <v>479</v>
      </c>
      <c r="C284" s="3" t="s">
        <v>480</v>
      </c>
      <c r="D284" s="2" t="s">
        <v>103</v>
      </c>
      <c r="E284" s="4">
        <v>1163377</v>
      </c>
      <c r="F284" s="2" t="s">
        <v>481</v>
      </c>
      <c r="G284" s="38" t="s">
        <v>12</v>
      </c>
      <c r="H284" s="38" t="s">
        <v>475</v>
      </c>
      <c r="I284" s="5" t="s">
        <v>81</v>
      </c>
      <c r="J284" s="18">
        <v>0</v>
      </c>
      <c r="K284" s="18">
        <v>0</v>
      </c>
      <c r="L284" s="18">
        <v>1067800</v>
      </c>
      <c r="M284" s="18">
        <f>SUM(J284:L284)</f>
        <v>1067800</v>
      </c>
      <c r="Q284"/>
    </row>
    <row r="285" spans="1:17" outlineLevel="1" collapsed="1" x14ac:dyDescent="0.25">
      <c r="A285" s="1"/>
      <c r="B285" s="2"/>
      <c r="C285" s="3"/>
      <c r="D285" s="39" t="s">
        <v>568</v>
      </c>
      <c r="E285" s="4"/>
      <c r="F285" s="2"/>
      <c r="G285" s="38"/>
      <c r="H285" s="38"/>
      <c r="I285" s="5"/>
      <c r="J285" s="18">
        <f>SUBTOTAL(9,J248:J284)</f>
        <v>157962490</v>
      </c>
      <c r="K285" s="18">
        <f>SUBTOTAL(9,K248:K284)</f>
        <v>20081800</v>
      </c>
      <c r="L285" s="18">
        <f>SUBTOTAL(9,L248:L284)</f>
        <v>28757700</v>
      </c>
      <c r="M285" s="18">
        <f>SUBTOTAL(9,M248:M284)</f>
        <v>206801990</v>
      </c>
      <c r="Q285"/>
    </row>
    <row r="286" spans="1:17" ht="25.5" hidden="1" outlineLevel="2" x14ac:dyDescent="0.25">
      <c r="A286" s="1">
        <v>262</v>
      </c>
      <c r="B286" s="2" t="s">
        <v>87</v>
      </c>
      <c r="C286" s="3" t="s">
        <v>492</v>
      </c>
      <c r="D286" s="2" t="s">
        <v>277</v>
      </c>
      <c r="E286" s="4">
        <v>5066579</v>
      </c>
      <c r="F286" s="2" t="s">
        <v>87</v>
      </c>
      <c r="G286" s="38" t="s">
        <v>12</v>
      </c>
      <c r="H286" s="38" t="s">
        <v>44</v>
      </c>
      <c r="I286" s="5" t="s">
        <v>88</v>
      </c>
      <c r="J286" s="18">
        <v>434690</v>
      </c>
      <c r="K286" s="18">
        <v>0</v>
      </c>
      <c r="L286" s="18">
        <v>0</v>
      </c>
      <c r="M286" s="18">
        <f>SUM(J286:L286)</f>
        <v>434690</v>
      </c>
      <c r="Q286"/>
    </row>
    <row r="287" spans="1:17" ht="51" hidden="1" outlineLevel="2" x14ac:dyDescent="0.25">
      <c r="A287" s="1">
        <v>263</v>
      </c>
      <c r="B287" s="2" t="s">
        <v>263</v>
      </c>
      <c r="C287" s="3" t="s">
        <v>260</v>
      </c>
      <c r="D287" s="2" t="s">
        <v>277</v>
      </c>
      <c r="E287" s="4">
        <v>3910311</v>
      </c>
      <c r="F287" s="2" t="s">
        <v>452</v>
      </c>
      <c r="G287" s="38" t="s">
        <v>12</v>
      </c>
      <c r="H287" s="38" t="s">
        <v>44</v>
      </c>
      <c r="I287" s="5" t="s">
        <v>153</v>
      </c>
      <c r="J287" s="18">
        <v>236730</v>
      </c>
      <c r="K287" s="18">
        <v>0</v>
      </c>
      <c r="L287" s="18">
        <v>0</v>
      </c>
      <c r="M287" s="18">
        <f>SUM(J287:L287)</f>
        <v>236730</v>
      </c>
      <c r="Q287"/>
    </row>
    <row r="288" spans="1:17" ht="25.5" hidden="1" outlineLevel="2" x14ac:dyDescent="0.25">
      <c r="A288" s="1">
        <v>264</v>
      </c>
      <c r="B288" s="2" t="s">
        <v>272</v>
      </c>
      <c r="C288" s="3" t="s">
        <v>260</v>
      </c>
      <c r="D288" s="2" t="s">
        <v>277</v>
      </c>
      <c r="E288" s="4">
        <v>6972987</v>
      </c>
      <c r="F288" s="2" t="s">
        <v>450</v>
      </c>
      <c r="G288" s="38" t="s">
        <v>12</v>
      </c>
      <c r="H288" s="38" t="s">
        <v>44</v>
      </c>
      <c r="I288" s="5" t="s">
        <v>14</v>
      </c>
      <c r="J288" s="18">
        <f>653160+94690</f>
        <v>747850</v>
      </c>
      <c r="K288" s="18">
        <v>44400</v>
      </c>
      <c r="L288" s="18">
        <v>0</v>
      </c>
      <c r="M288" s="18">
        <f>SUM(J288:L288)</f>
        <v>792250</v>
      </c>
      <c r="Q288"/>
    </row>
    <row r="289" spans="1:17" ht="38.25" hidden="1" outlineLevel="2" x14ac:dyDescent="0.25">
      <c r="A289" s="1">
        <v>265</v>
      </c>
      <c r="B289" s="2" t="s">
        <v>319</v>
      </c>
      <c r="C289" s="3" t="s">
        <v>532</v>
      </c>
      <c r="D289" s="2" t="s">
        <v>277</v>
      </c>
      <c r="E289" s="4">
        <v>5869488</v>
      </c>
      <c r="F289" s="2" t="s">
        <v>327</v>
      </c>
      <c r="G289" s="38" t="s">
        <v>12</v>
      </c>
      <c r="H289" s="38" t="s">
        <v>44</v>
      </c>
      <c r="I289" s="5" t="s">
        <v>37</v>
      </c>
      <c r="J289" s="18">
        <v>300000</v>
      </c>
      <c r="K289" s="18">
        <v>0</v>
      </c>
      <c r="L289" s="18">
        <v>0</v>
      </c>
      <c r="M289" s="18">
        <f>SUM(J289:L289)</f>
        <v>300000</v>
      </c>
      <c r="Q289"/>
    </row>
    <row r="290" spans="1:17" outlineLevel="1" collapsed="1" x14ac:dyDescent="0.25">
      <c r="A290" s="1"/>
      <c r="B290" s="2"/>
      <c r="C290" s="3"/>
      <c r="D290" s="39" t="s">
        <v>569</v>
      </c>
      <c r="E290" s="4"/>
      <c r="F290" s="2"/>
      <c r="G290" s="38"/>
      <c r="H290" s="38"/>
      <c r="I290" s="5"/>
      <c r="J290" s="18">
        <f>SUBTOTAL(9,J286:J289)</f>
        <v>1719270</v>
      </c>
      <c r="K290" s="18">
        <f>SUBTOTAL(9,K286:K289)</f>
        <v>44400</v>
      </c>
      <c r="L290" s="18">
        <f>SUBTOTAL(9,L286:L289)</f>
        <v>0</v>
      </c>
      <c r="M290" s="18">
        <f>SUBTOTAL(9,M286:M289)</f>
        <v>1763670</v>
      </c>
      <c r="Q290"/>
    </row>
    <row r="291" spans="1:17" ht="51" hidden="1" outlineLevel="2" x14ac:dyDescent="0.25">
      <c r="A291" s="1">
        <v>266</v>
      </c>
      <c r="B291" s="2" t="s">
        <v>40</v>
      </c>
      <c r="C291" s="3" t="s">
        <v>41</v>
      </c>
      <c r="D291" s="2" t="s">
        <v>42</v>
      </c>
      <c r="E291" s="4">
        <v>7488093</v>
      </c>
      <c r="F291" s="2" t="s">
        <v>43</v>
      </c>
      <c r="G291" s="38" t="s">
        <v>12</v>
      </c>
      <c r="H291" s="38" t="s">
        <v>44</v>
      </c>
      <c r="I291" s="5" t="s">
        <v>45</v>
      </c>
      <c r="J291" s="18">
        <v>2273370</v>
      </c>
      <c r="K291" s="18">
        <v>148300</v>
      </c>
      <c r="L291" s="18">
        <v>0</v>
      </c>
      <c r="M291" s="18">
        <f>SUM(J291:L291)</f>
        <v>2421670</v>
      </c>
      <c r="Q291"/>
    </row>
    <row r="292" spans="1:17" ht="25.5" hidden="1" outlineLevel="2" x14ac:dyDescent="0.25">
      <c r="A292" s="1">
        <v>267</v>
      </c>
      <c r="B292" s="2" t="s">
        <v>87</v>
      </c>
      <c r="C292" s="3" t="s">
        <v>492</v>
      </c>
      <c r="D292" s="2" t="s">
        <v>42</v>
      </c>
      <c r="E292" s="4">
        <v>3999956</v>
      </c>
      <c r="F292" s="2" t="s">
        <v>87</v>
      </c>
      <c r="G292" s="38" t="s">
        <v>48</v>
      </c>
      <c r="H292" s="38" t="s">
        <v>44</v>
      </c>
      <c r="I292" s="5" t="s">
        <v>81</v>
      </c>
      <c r="J292" s="18">
        <v>1076860</v>
      </c>
      <c r="K292" s="18">
        <v>70200</v>
      </c>
      <c r="L292" s="18">
        <v>0</v>
      </c>
      <c r="M292" s="18">
        <f>SUM(J292:L292)</f>
        <v>1147060</v>
      </c>
      <c r="Q292"/>
    </row>
    <row r="293" spans="1:17" ht="51" hidden="1" outlineLevel="2" x14ac:dyDescent="0.25">
      <c r="A293" s="1">
        <v>268</v>
      </c>
      <c r="B293" s="2" t="s">
        <v>352</v>
      </c>
      <c r="C293" s="3" t="s">
        <v>539</v>
      </c>
      <c r="D293" s="2" t="s">
        <v>42</v>
      </c>
      <c r="E293" s="4">
        <v>4123958</v>
      </c>
      <c r="F293" s="2" t="s">
        <v>352</v>
      </c>
      <c r="G293" s="38" t="s">
        <v>12</v>
      </c>
      <c r="H293" s="38" t="s">
        <v>44</v>
      </c>
      <c r="I293" s="5" t="s">
        <v>353</v>
      </c>
      <c r="J293" s="18">
        <v>473890</v>
      </c>
      <c r="K293" s="18">
        <v>0</v>
      </c>
      <c r="L293" s="18">
        <v>0</v>
      </c>
      <c r="M293" s="18">
        <f>SUM(J293:L293)</f>
        <v>473890</v>
      </c>
      <c r="Q293"/>
    </row>
    <row r="294" spans="1:17" ht="102" hidden="1" outlineLevel="2" x14ac:dyDescent="0.25">
      <c r="A294" s="1">
        <v>269</v>
      </c>
      <c r="B294" s="2" t="s">
        <v>354</v>
      </c>
      <c r="C294" s="3" t="s">
        <v>540</v>
      </c>
      <c r="D294" s="2" t="s">
        <v>42</v>
      </c>
      <c r="E294" s="4">
        <v>4755953</v>
      </c>
      <c r="F294" s="2" t="s">
        <v>355</v>
      </c>
      <c r="G294" s="38" t="s">
        <v>12</v>
      </c>
      <c r="H294" s="38" t="s">
        <v>44</v>
      </c>
      <c r="I294" s="5" t="s">
        <v>356</v>
      </c>
      <c r="J294" s="18">
        <v>2632330</v>
      </c>
      <c r="K294" s="18">
        <v>171800</v>
      </c>
      <c r="L294" s="18">
        <v>0</v>
      </c>
      <c r="M294" s="18">
        <f>SUM(J294:L294)</f>
        <v>2804130</v>
      </c>
      <c r="Q294"/>
    </row>
    <row r="295" spans="1:17" ht="25.5" hidden="1" outlineLevel="2" x14ac:dyDescent="0.25">
      <c r="A295" s="1">
        <v>270</v>
      </c>
      <c r="B295" s="2" t="s">
        <v>362</v>
      </c>
      <c r="C295" s="3" t="s">
        <v>543</v>
      </c>
      <c r="D295" s="2" t="s">
        <v>42</v>
      </c>
      <c r="E295" s="4">
        <v>5397990</v>
      </c>
      <c r="F295" s="2" t="s">
        <v>362</v>
      </c>
      <c r="G295" s="38" t="s">
        <v>12</v>
      </c>
      <c r="H295" s="38" t="s">
        <v>44</v>
      </c>
      <c r="I295" s="5" t="s">
        <v>32</v>
      </c>
      <c r="J295" s="18">
        <v>10170360</v>
      </c>
      <c r="K295" s="18">
        <v>502500</v>
      </c>
      <c r="L295" s="18">
        <v>0</v>
      </c>
      <c r="M295" s="18">
        <f>SUM(J295:L295)</f>
        <v>10672860</v>
      </c>
      <c r="Q295"/>
    </row>
    <row r="296" spans="1:17" outlineLevel="1" collapsed="1" x14ac:dyDescent="0.25">
      <c r="A296" s="1"/>
      <c r="B296" s="2"/>
      <c r="C296" s="3"/>
      <c r="D296" s="39" t="s">
        <v>570</v>
      </c>
      <c r="E296" s="4"/>
      <c r="F296" s="2"/>
      <c r="G296" s="38"/>
      <c r="H296" s="38"/>
      <c r="I296" s="5"/>
      <c r="J296" s="18">
        <f>SUBTOTAL(9,J291:J295)</f>
        <v>16626810</v>
      </c>
      <c r="K296" s="18">
        <f>SUBTOTAL(9,K291:K295)</f>
        <v>892800</v>
      </c>
      <c r="L296" s="18">
        <f>SUBTOTAL(9,L291:L295)</f>
        <v>0</v>
      </c>
      <c r="M296" s="18">
        <f>SUBTOTAL(9,M291:M295)</f>
        <v>17519610</v>
      </c>
      <c r="Q296"/>
    </row>
    <row r="297" spans="1:17" ht="25.5" hidden="1" outlineLevel="2" x14ac:dyDescent="0.25">
      <c r="A297" s="1">
        <v>271</v>
      </c>
      <c r="B297" s="2" t="s">
        <v>255</v>
      </c>
      <c r="C297" s="3" t="s">
        <v>523</v>
      </c>
      <c r="D297" s="2" t="s">
        <v>257</v>
      </c>
      <c r="E297" s="4">
        <v>8975321</v>
      </c>
      <c r="F297" s="2" t="s">
        <v>258</v>
      </c>
      <c r="G297" s="38" t="s">
        <v>18</v>
      </c>
      <c r="H297" s="38" t="s">
        <v>19</v>
      </c>
      <c r="I297" s="5" t="s">
        <v>20</v>
      </c>
      <c r="J297" s="18">
        <v>911050</v>
      </c>
      <c r="K297" s="18">
        <v>67800</v>
      </c>
      <c r="L297" s="18">
        <v>0</v>
      </c>
      <c r="M297" s="18">
        <f>SUM(J297:L297)</f>
        <v>978850</v>
      </c>
      <c r="Q297"/>
    </row>
    <row r="298" spans="1:17" ht="25.5" hidden="1" outlineLevel="2" x14ac:dyDescent="0.25">
      <c r="A298" s="1">
        <v>272</v>
      </c>
      <c r="B298" s="2" t="s">
        <v>342</v>
      </c>
      <c r="C298" s="3" t="s">
        <v>538</v>
      </c>
      <c r="D298" s="2" t="s">
        <v>257</v>
      </c>
      <c r="E298" s="4">
        <v>8664237</v>
      </c>
      <c r="F298" s="2" t="s">
        <v>348</v>
      </c>
      <c r="G298" s="38" t="s">
        <v>28</v>
      </c>
      <c r="H298" s="38" t="s">
        <v>19</v>
      </c>
      <c r="I298" s="5" t="s">
        <v>14</v>
      </c>
      <c r="J298" s="18">
        <v>3192580</v>
      </c>
      <c r="K298" s="18">
        <v>185400</v>
      </c>
      <c r="L298" s="18">
        <v>0</v>
      </c>
      <c r="M298" s="18">
        <f>SUM(J298:L298)</f>
        <v>3377980</v>
      </c>
      <c r="Q298"/>
    </row>
    <row r="299" spans="1:17" outlineLevel="1" collapsed="1" x14ac:dyDescent="0.25">
      <c r="A299" s="1"/>
      <c r="B299" s="2"/>
      <c r="C299" s="3"/>
      <c r="D299" s="39" t="s">
        <v>571</v>
      </c>
      <c r="E299" s="4"/>
      <c r="F299" s="2"/>
      <c r="G299" s="38"/>
      <c r="H299" s="38"/>
      <c r="I299" s="5"/>
      <c r="J299" s="18">
        <f>SUBTOTAL(9,J297:J298)</f>
        <v>4103630</v>
      </c>
      <c r="K299" s="18">
        <f>SUBTOTAL(9,K297:K298)</f>
        <v>253200</v>
      </c>
      <c r="L299" s="18">
        <f>SUBTOTAL(9,L297:L298)</f>
        <v>0</v>
      </c>
      <c r="M299" s="18">
        <f>SUBTOTAL(9,M297:M298)</f>
        <v>4356830</v>
      </c>
      <c r="Q299"/>
    </row>
    <row r="300" spans="1:17" ht="25.5" hidden="1" outlineLevel="2" x14ac:dyDescent="0.25">
      <c r="A300" s="1">
        <v>273</v>
      </c>
      <c r="B300" s="2" t="s">
        <v>49</v>
      </c>
      <c r="C300" s="3" t="s">
        <v>486</v>
      </c>
      <c r="D300" s="2" t="s">
        <v>50</v>
      </c>
      <c r="E300" s="4">
        <v>1628165</v>
      </c>
      <c r="F300" s="2" t="s">
        <v>51</v>
      </c>
      <c r="G300" s="38" t="s">
        <v>12</v>
      </c>
      <c r="H300" s="38" t="s">
        <v>52</v>
      </c>
      <c r="I300" s="5" t="s">
        <v>53</v>
      </c>
      <c r="J300" s="18">
        <v>1540480</v>
      </c>
      <c r="K300" s="18">
        <v>146100</v>
      </c>
      <c r="L300" s="18">
        <v>0</v>
      </c>
      <c r="M300" s="18">
        <f>SUM(J300:L300)</f>
        <v>1686580</v>
      </c>
      <c r="Q300"/>
    </row>
    <row r="301" spans="1:17" ht="25.5" hidden="1" outlineLevel="2" x14ac:dyDescent="0.25">
      <c r="A301" s="1">
        <v>274</v>
      </c>
      <c r="B301" s="2" t="s">
        <v>49</v>
      </c>
      <c r="C301" s="3" t="s">
        <v>486</v>
      </c>
      <c r="D301" s="2" t="s">
        <v>50</v>
      </c>
      <c r="E301" s="4">
        <v>1675690</v>
      </c>
      <c r="F301" s="2" t="s">
        <v>54</v>
      </c>
      <c r="G301" s="38" t="s">
        <v>12</v>
      </c>
      <c r="H301" s="38" t="s">
        <v>52</v>
      </c>
      <c r="I301" s="5" t="s">
        <v>14</v>
      </c>
      <c r="J301" s="18">
        <v>6161950</v>
      </c>
      <c r="K301" s="18">
        <v>584400</v>
      </c>
      <c r="L301" s="18">
        <v>0</v>
      </c>
      <c r="M301" s="18">
        <f>SUM(J301:L301)</f>
        <v>6746350</v>
      </c>
      <c r="Q301"/>
    </row>
    <row r="302" spans="1:17" ht="25.5" hidden="1" outlineLevel="2" x14ac:dyDescent="0.25">
      <c r="A302" s="1">
        <v>275</v>
      </c>
      <c r="B302" s="2" t="s">
        <v>49</v>
      </c>
      <c r="C302" s="3" t="s">
        <v>486</v>
      </c>
      <c r="D302" s="2" t="s">
        <v>50</v>
      </c>
      <c r="E302" s="4">
        <v>6821779</v>
      </c>
      <c r="F302" s="2" t="s">
        <v>55</v>
      </c>
      <c r="G302" s="38" t="s">
        <v>12</v>
      </c>
      <c r="H302" s="38" t="s">
        <v>52</v>
      </c>
      <c r="I302" s="5" t="s">
        <v>56</v>
      </c>
      <c r="J302" s="18">
        <v>1540480</v>
      </c>
      <c r="K302" s="18">
        <v>146100</v>
      </c>
      <c r="L302" s="18">
        <v>0</v>
      </c>
      <c r="M302" s="18">
        <f>SUM(J302:L302)</f>
        <v>1686580</v>
      </c>
      <c r="Q302"/>
    </row>
    <row r="303" spans="1:17" ht="25.5" hidden="1" outlineLevel="2" x14ac:dyDescent="0.25">
      <c r="A303" s="1">
        <v>276</v>
      </c>
      <c r="B303" s="2" t="s">
        <v>49</v>
      </c>
      <c r="C303" s="3" t="s">
        <v>486</v>
      </c>
      <c r="D303" s="2" t="s">
        <v>50</v>
      </c>
      <c r="E303" s="4">
        <v>9542194</v>
      </c>
      <c r="F303" s="2" t="s">
        <v>60</v>
      </c>
      <c r="G303" s="38" t="s">
        <v>12</v>
      </c>
      <c r="H303" s="38" t="s">
        <v>52</v>
      </c>
      <c r="I303" s="5" t="s">
        <v>61</v>
      </c>
      <c r="J303" s="18">
        <v>5622780</v>
      </c>
      <c r="K303" s="18">
        <v>533300</v>
      </c>
      <c r="L303" s="18">
        <v>0</v>
      </c>
      <c r="M303" s="18">
        <f>SUM(J303:L303)</f>
        <v>6156080</v>
      </c>
      <c r="Q303"/>
    </row>
    <row r="304" spans="1:17" ht="25.5" hidden="1" outlineLevel="2" x14ac:dyDescent="0.25">
      <c r="A304" s="1">
        <v>277</v>
      </c>
      <c r="B304" s="2" t="s">
        <v>91</v>
      </c>
      <c r="C304" s="3" t="s">
        <v>493</v>
      </c>
      <c r="D304" s="2" t="s">
        <v>50</v>
      </c>
      <c r="E304" s="4">
        <v>7370148</v>
      </c>
      <c r="F304" s="2" t="s">
        <v>98</v>
      </c>
      <c r="G304" s="38" t="s">
        <v>48</v>
      </c>
      <c r="H304" s="38" t="s">
        <v>52</v>
      </c>
      <c r="I304" s="5" t="s">
        <v>59</v>
      </c>
      <c r="J304" s="18">
        <v>2788280</v>
      </c>
      <c r="K304" s="18">
        <v>264400</v>
      </c>
      <c r="L304" s="18">
        <v>0</v>
      </c>
      <c r="M304" s="18">
        <f>SUM(J304:L304)</f>
        <v>3052680</v>
      </c>
      <c r="Q304"/>
    </row>
    <row r="305" spans="1:17" ht="25.5" hidden="1" outlineLevel="2" x14ac:dyDescent="0.25">
      <c r="A305" s="1">
        <v>278</v>
      </c>
      <c r="B305" s="2" t="s">
        <v>133</v>
      </c>
      <c r="C305" s="3" t="s">
        <v>504</v>
      </c>
      <c r="D305" s="2" t="s">
        <v>50</v>
      </c>
      <c r="E305" s="4">
        <v>4077969</v>
      </c>
      <c r="F305" s="2" t="s">
        <v>134</v>
      </c>
      <c r="G305" s="38" t="s">
        <v>12</v>
      </c>
      <c r="H305" s="38" t="s">
        <v>52</v>
      </c>
      <c r="I305" s="5" t="s">
        <v>66</v>
      </c>
      <c r="J305" s="18">
        <v>1247790</v>
      </c>
      <c r="K305" s="18">
        <v>118300</v>
      </c>
      <c r="L305" s="18">
        <v>0</v>
      </c>
      <c r="M305" s="18">
        <f>SUM(J305:L305)</f>
        <v>1366090</v>
      </c>
      <c r="Q305"/>
    </row>
    <row r="306" spans="1:17" ht="25.5" hidden="1" outlineLevel="2" x14ac:dyDescent="0.25">
      <c r="A306" s="1">
        <v>279</v>
      </c>
      <c r="B306" s="2" t="s">
        <v>150</v>
      </c>
      <c r="C306" s="3" t="s">
        <v>508</v>
      </c>
      <c r="D306" s="2" t="s">
        <v>50</v>
      </c>
      <c r="E306" s="4">
        <v>9696552</v>
      </c>
      <c r="F306" s="2" t="s">
        <v>158</v>
      </c>
      <c r="G306" s="38" t="s">
        <v>12</v>
      </c>
      <c r="H306" s="38" t="s">
        <v>52</v>
      </c>
      <c r="I306" s="5" t="s">
        <v>153</v>
      </c>
      <c r="J306" s="18">
        <v>3851220</v>
      </c>
      <c r="K306" s="18">
        <v>292000</v>
      </c>
      <c r="L306" s="18">
        <v>0</v>
      </c>
      <c r="M306" s="18">
        <f>SUM(J306:L306)</f>
        <v>4143220</v>
      </c>
      <c r="Q306"/>
    </row>
    <row r="307" spans="1:17" hidden="1" outlineLevel="2" x14ac:dyDescent="0.25">
      <c r="A307" s="1">
        <v>280</v>
      </c>
      <c r="B307" s="2" t="s">
        <v>166</v>
      </c>
      <c r="C307" s="3" t="s">
        <v>174</v>
      </c>
      <c r="D307" s="2" t="s">
        <v>50</v>
      </c>
      <c r="E307" s="4">
        <v>1369313</v>
      </c>
      <c r="F307" s="2" t="s">
        <v>168</v>
      </c>
      <c r="G307" s="38" t="s">
        <v>48</v>
      </c>
      <c r="H307" s="38" t="s">
        <v>52</v>
      </c>
      <c r="I307" s="5" t="s">
        <v>81</v>
      </c>
      <c r="J307" s="18">
        <v>5845000</v>
      </c>
      <c r="K307" s="18">
        <v>427000</v>
      </c>
      <c r="L307" s="18">
        <v>0</v>
      </c>
      <c r="M307" s="18">
        <f>SUM(J307:L307)</f>
        <v>6272000</v>
      </c>
      <c r="Q307"/>
    </row>
    <row r="308" spans="1:17" ht="38.25" hidden="1" outlineLevel="2" x14ac:dyDescent="0.25">
      <c r="A308" s="1">
        <v>281</v>
      </c>
      <c r="B308" s="2" t="s">
        <v>211</v>
      </c>
      <c r="C308" s="3" t="s">
        <v>512</v>
      </c>
      <c r="D308" s="2" t="s">
        <v>50</v>
      </c>
      <c r="E308" s="4">
        <v>8253969</v>
      </c>
      <c r="F308" s="2" t="s">
        <v>225</v>
      </c>
      <c r="G308" s="38" t="s">
        <v>12</v>
      </c>
      <c r="H308" s="38" t="s">
        <v>52</v>
      </c>
      <c r="I308" s="5" t="s">
        <v>109</v>
      </c>
      <c r="J308" s="18">
        <v>5892370</v>
      </c>
      <c r="K308" s="18">
        <v>558900</v>
      </c>
      <c r="L308" s="18">
        <v>0</v>
      </c>
      <c r="M308" s="18">
        <f>SUM(J308:L308)</f>
        <v>6451270</v>
      </c>
      <c r="Q308"/>
    </row>
    <row r="309" spans="1:17" hidden="1" outlineLevel="2" x14ac:dyDescent="0.25">
      <c r="A309" s="1">
        <v>282</v>
      </c>
      <c r="B309" s="2" t="s">
        <v>249</v>
      </c>
      <c r="C309" s="3" t="s">
        <v>521</v>
      </c>
      <c r="D309" s="2" t="s">
        <v>50</v>
      </c>
      <c r="E309" s="4">
        <v>8901707</v>
      </c>
      <c r="F309" s="2" t="s">
        <v>249</v>
      </c>
      <c r="G309" s="38" t="s">
        <v>48</v>
      </c>
      <c r="H309" s="38" t="s">
        <v>52</v>
      </c>
      <c r="I309" s="5" t="s">
        <v>81</v>
      </c>
      <c r="J309" s="18">
        <v>1540480</v>
      </c>
      <c r="K309" s="18">
        <v>146100</v>
      </c>
      <c r="L309" s="18">
        <v>0</v>
      </c>
      <c r="M309" s="18">
        <f>SUM(J309:L309)</f>
        <v>1686580</v>
      </c>
      <c r="Q309"/>
    </row>
    <row r="310" spans="1:17" ht="38.25" hidden="1" outlineLevel="2" x14ac:dyDescent="0.25">
      <c r="A310" s="1">
        <v>283</v>
      </c>
      <c r="B310" s="2" t="s">
        <v>287</v>
      </c>
      <c r="C310" s="3" t="s">
        <v>288</v>
      </c>
      <c r="D310" s="2" t="s">
        <v>50</v>
      </c>
      <c r="E310" s="4">
        <v>8610542</v>
      </c>
      <c r="F310" s="2" t="s">
        <v>290</v>
      </c>
      <c r="G310" s="38" t="s">
        <v>48</v>
      </c>
      <c r="H310" s="38" t="s">
        <v>52</v>
      </c>
      <c r="I310" s="5" t="s">
        <v>213</v>
      </c>
      <c r="J310" s="18">
        <v>1925610</v>
      </c>
      <c r="K310" s="18">
        <v>182500</v>
      </c>
      <c r="L310" s="18">
        <v>0</v>
      </c>
      <c r="M310" s="18">
        <f>SUM(J310:L310)</f>
        <v>2108110</v>
      </c>
      <c r="Q310"/>
    </row>
    <row r="311" spans="1:17" ht="25.5" hidden="1" outlineLevel="2" x14ac:dyDescent="0.25">
      <c r="A311" s="1">
        <v>284</v>
      </c>
      <c r="B311" s="2" t="s">
        <v>393</v>
      </c>
      <c r="C311" s="3" t="s">
        <v>394</v>
      </c>
      <c r="D311" s="2" t="s">
        <v>50</v>
      </c>
      <c r="E311" s="4">
        <v>2919461</v>
      </c>
      <c r="F311" s="2" t="s">
        <v>134</v>
      </c>
      <c r="G311" s="38" t="s">
        <v>48</v>
      </c>
      <c r="H311" s="38" t="s">
        <v>52</v>
      </c>
      <c r="I311" s="5" t="s">
        <v>32</v>
      </c>
      <c r="J311" s="18">
        <v>2926920</v>
      </c>
      <c r="K311" s="18">
        <v>277600</v>
      </c>
      <c r="L311" s="18">
        <v>0</v>
      </c>
      <c r="M311" s="18">
        <f>SUM(J311:L311)</f>
        <v>3204520</v>
      </c>
      <c r="Q311"/>
    </row>
    <row r="312" spans="1:17" ht="38.25" hidden="1" outlineLevel="2" x14ac:dyDescent="0.25">
      <c r="A312" s="1">
        <v>285</v>
      </c>
      <c r="B312" s="2" t="s">
        <v>306</v>
      </c>
      <c r="C312" s="3" t="s">
        <v>307</v>
      </c>
      <c r="D312" s="2" t="s">
        <v>50</v>
      </c>
      <c r="E312" s="4">
        <v>4312466</v>
      </c>
      <c r="F312" s="2" t="s">
        <v>306</v>
      </c>
      <c r="G312" s="38" t="s">
        <v>48</v>
      </c>
      <c r="H312" s="38" t="s">
        <v>52</v>
      </c>
      <c r="I312" s="5" t="s">
        <v>79</v>
      </c>
      <c r="J312" s="18">
        <v>5776830</v>
      </c>
      <c r="K312" s="18">
        <v>547900</v>
      </c>
      <c r="L312" s="18">
        <v>0</v>
      </c>
      <c r="M312" s="18">
        <f>SUM(J312:L312)</f>
        <v>6324730</v>
      </c>
      <c r="Q312"/>
    </row>
    <row r="313" spans="1:17" ht="25.5" hidden="1" outlineLevel="2" x14ac:dyDescent="0.25">
      <c r="A313" s="1">
        <v>286</v>
      </c>
      <c r="B313" s="2" t="s">
        <v>335</v>
      </c>
      <c r="C313" s="3" t="s">
        <v>535</v>
      </c>
      <c r="D313" s="2" t="s">
        <v>50</v>
      </c>
      <c r="E313" s="4">
        <v>6327242</v>
      </c>
      <c r="F313" s="2" t="s">
        <v>134</v>
      </c>
      <c r="G313" s="38" t="s">
        <v>48</v>
      </c>
      <c r="H313" s="38" t="s">
        <v>52</v>
      </c>
      <c r="I313" s="5" t="s">
        <v>187</v>
      </c>
      <c r="J313" s="18">
        <v>3080970</v>
      </c>
      <c r="K313" s="18">
        <v>292200</v>
      </c>
      <c r="L313" s="18">
        <v>0</v>
      </c>
      <c r="M313" s="18">
        <f>SUM(J313:L313)</f>
        <v>3373170</v>
      </c>
      <c r="Q313"/>
    </row>
    <row r="314" spans="1:17" ht="25.5" outlineLevel="1" collapsed="1" x14ac:dyDescent="0.25">
      <c r="A314" s="1"/>
      <c r="B314" s="2"/>
      <c r="C314" s="3"/>
      <c r="D314" s="39" t="s">
        <v>572</v>
      </c>
      <c r="E314" s="4"/>
      <c r="F314" s="2"/>
      <c r="G314" s="38"/>
      <c r="H314" s="38"/>
      <c r="I314" s="5"/>
      <c r="J314" s="18">
        <f>SUBTOTAL(9,J300:J313)</f>
        <v>49741160</v>
      </c>
      <c r="K314" s="18">
        <f>SUBTOTAL(9,K300:K313)</f>
        <v>4516800</v>
      </c>
      <c r="L314" s="18">
        <f>SUBTOTAL(9,L300:L313)</f>
        <v>0</v>
      </c>
      <c r="M314" s="18">
        <f>SUBTOTAL(9,M300:M313)</f>
        <v>54257960</v>
      </c>
      <c r="Q314"/>
    </row>
    <row r="315" spans="1:17" ht="51" hidden="1" outlineLevel="2" x14ac:dyDescent="0.25">
      <c r="A315" s="1">
        <v>287</v>
      </c>
      <c r="B315" s="2" t="s">
        <v>40</v>
      </c>
      <c r="C315" s="3" t="s">
        <v>41</v>
      </c>
      <c r="D315" s="2" t="s">
        <v>46</v>
      </c>
      <c r="E315" s="4">
        <v>9069104</v>
      </c>
      <c r="F315" s="2" t="s">
        <v>47</v>
      </c>
      <c r="G315" s="38" t="s">
        <v>48</v>
      </c>
      <c r="H315" s="38" t="s">
        <v>44</v>
      </c>
      <c r="I315" s="5" t="s">
        <v>45</v>
      </c>
      <c r="J315" s="18">
        <v>1446900</v>
      </c>
      <c r="K315" s="18">
        <v>178500</v>
      </c>
      <c r="L315" s="18">
        <v>0</v>
      </c>
      <c r="M315" s="18">
        <f>SUM(J315:L315)</f>
        <v>1625400</v>
      </c>
      <c r="Q315"/>
    </row>
    <row r="316" spans="1:17" ht="38.25" hidden="1" outlineLevel="2" x14ac:dyDescent="0.25">
      <c r="A316" s="1">
        <v>288</v>
      </c>
      <c r="B316" s="2" t="s">
        <v>302</v>
      </c>
      <c r="C316" s="3" t="s">
        <v>526</v>
      </c>
      <c r="D316" s="2" t="s">
        <v>46</v>
      </c>
      <c r="E316" s="4">
        <v>3367301</v>
      </c>
      <c r="F316" s="2" t="s">
        <v>302</v>
      </c>
      <c r="G316" s="38" t="s">
        <v>36</v>
      </c>
      <c r="H316" s="38" t="s">
        <v>44</v>
      </c>
      <c r="I316" s="5" t="s">
        <v>303</v>
      </c>
      <c r="J316" s="18">
        <v>1157520</v>
      </c>
      <c r="K316" s="18">
        <v>108000</v>
      </c>
      <c r="L316" s="18">
        <v>0</v>
      </c>
      <c r="M316" s="18">
        <f>SUM(J316:L316)</f>
        <v>1265520</v>
      </c>
      <c r="Q316"/>
    </row>
    <row r="317" spans="1:17" ht="25.5" outlineLevel="1" collapsed="1" x14ac:dyDescent="0.25">
      <c r="A317" s="1"/>
      <c r="B317" s="2"/>
      <c r="C317" s="3"/>
      <c r="D317" s="39" t="s">
        <v>573</v>
      </c>
      <c r="E317" s="4"/>
      <c r="F317" s="2"/>
      <c r="G317" s="38"/>
      <c r="H317" s="38"/>
      <c r="I317" s="5"/>
      <c r="J317" s="18">
        <f>SUBTOTAL(9,J315:J316)</f>
        <v>2604420</v>
      </c>
      <c r="K317" s="18">
        <f>SUBTOTAL(9,K315:K316)</f>
        <v>286500</v>
      </c>
      <c r="L317" s="18">
        <f>SUBTOTAL(9,L315:L316)</f>
        <v>0</v>
      </c>
      <c r="M317" s="18">
        <f>SUBTOTAL(9,M315:M316)</f>
        <v>2890920</v>
      </c>
      <c r="Q317"/>
    </row>
    <row r="318" spans="1:17" ht="25.5" hidden="1" outlineLevel="2" x14ac:dyDescent="0.25">
      <c r="A318" s="1">
        <v>289</v>
      </c>
      <c r="B318" s="2" t="s">
        <v>87</v>
      </c>
      <c r="C318" s="3" t="s">
        <v>492</v>
      </c>
      <c r="D318" s="2" t="s">
        <v>90</v>
      </c>
      <c r="E318" s="4">
        <v>9003873</v>
      </c>
      <c r="F318" s="2" t="s">
        <v>87</v>
      </c>
      <c r="G318" s="38" t="s">
        <v>18</v>
      </c>
      <c r="H318" s="38" t="s">
        <v>44</v>
      </c>
      <c r="I318" s="5" t="s">
        <v>81</v>
      </c>
      <c r="J318" s="18">
        <v>177660</v>
      </c>
      <c r="K318" s="18">
        <v>0</v>
      </c>
      <c r="L318" s="18">
        <v>0</v>
      </c>
      <c r="M318" s="18">
        <f>SUM(J318:L318)</f>
        <v>177660</v>
      </c>
      <c r="Q318"/>
    </row>
    <row r="319" spans="1:17" ht="25.5" hidden="1" outlineLevel="2" x14ac:dyDescent="0.25">
      <c r="A319" s="1">
        <v>290</v>
      </c>
      <c r="B319" s="2" t="s">
        <v>159</v>
      </c>
      <c r="C319" s="3" t="s">
        <v>509</v>
      </c>
      <c r="D319" s="2" t="s">
        <v>90</v>
      </c>
      <c r="E319" s="4">
        <v>9368981</v>
      </c>
      <c r="F319" s="2" t="s">
        <v>165</v>
      </c>
      <c r="G319" s="38" t="s">
        <v>18</v>
      </c>
      <c r="H319" s="38" t="s">
        <v>44</v>
      </c>
      <c r="I319" s="5" t="s">
        <v>143</v>
      </c>
      <c r="J319" s="18">
        <v>127690</v>
      </c>
      <c r="K319" s="18">
        <v>0</v>
      </c>
      <c r="L319" s="18">
        <v>0</v>
      </c>
      <c r="M319" s="18">
        <f>SUM(J319:L319)</f>
        <v>127690</v>
      </c>
      <c r="Q319"/>
    </row>
    <row r="320" spans="1:17" ht="25.5" hidden="1" outlineLevel="2" x14ac:dyDescent="0.25">
      <c r="A320" s="1">
        <v>291</v>
      </c>
      <c r="B320" s="2" t="s">
        <v>166</v>
      </c>
      <c r="C320" s="3" t="s">
        <v>174</v>
      </c>
      <c r="D320" s="2" t="s">
        <v>90</v>
      </c>
      <c r="E320" s="4">
        <v>5141119</v>
      </c>
      <c r="F320" s="2" t="s">
        <v>177</v>
      </c>
      <c r="G320" s="38" t="s">
        <v>18</v>
      </c>
      <c r="H320" s="38" t="s">
        <v>44</v>
      </c>
      <c r="I320" s="5" t="s">
        <v>81</v>
      </c>
      <c r="J320" s="18">
        <v>166550</v>
      </c>
      <c r="K320" s="18">
        <v>0</v>
      </c>
      <c r="L320" s="18">
        <v>0</v>
      </c>
      <c r="M320" s="18">
        <f>SUM(J320:L320)</f>
        <v>166550</v>
      </c>
      <c r="Q320"/>
    </row>
    <row r="321" spans="1:17" ht="25.5" hidden="1" outlineLevel="2" x14ac:dyDescent="0.25">
      <c r="A321" s="1">
        <v>292</v>
      </c>
      <c r="B321" s="2" t="s">
        <v>185</v>
      </c>
      <c r="C321" s="3" t="s">
        <v>510</v>
      </c>
      <c r="D321" s="2" t="s">
        <v>90</v>
      </c>
      <c r="E321" s="4">
        <v>6420497</v>
      </c>
      <c r="F321" s="2" t="s">
        <v>199</v>
      </c>
      <c r="G321" s="38" t="s">
        <v>18</v>
      </c>
      <c r="H321" s="38" t="s">
        <v>44</v>
      </c>
      <c r="I321" s="5" t="s">
        <v>187</v>
      </c>
      <c r="J321" s="18">
        <v>305350</v>
      </c>
      <c r="K321" s="18">
        <v>0</v>
      </c>
      <c r="L321" s="18">
        <v>0</v>
      </c>
      <c r="M321" s="18">
        <f>SUM(J321:L321)</f>
        <v>305350</v>
      </c>
      <c r="Q321"/>
    </row>
    <row r="322" spans="1:17" ht="25.5" hidden="1" outlineLevel="2" x14ac:dyDescent="0.25">
      <c r="A322" s="1">
        <v>293</v>
      </c>
      <c r="B322" s="2" t="s">
        <v>241</v>
      </c>
      <c r="C322" s="3" t="s">
        <v>517</v>
      </c>
      <c r="D322" s="2" t="s">
        <v>90</v>
      </c>
      <c r="E322" s="4">
        <v>7986987</v>
      </c>
      <c r="F322" s="2" t="s">
        <v>241</v>
      </c>
      <c r="G322" s="38" t="s">
        <v>18</v>
      </c>
      <c r="H322" s="38" t="s">
        <v>44</v>
      </c>
      <c r="I322" s="5" t="s">
        <v>213</v>
      </c>
      <c r="J322" s="18">
        <v>3934440</v>
      </c>
      <c r="K322" s="18">
        <v>331100</v>
      </c>
      <c r="L322" s="18">
        <v>0</v>
      </c>
      <c r="M322" s="18">
        <f>SUM(J322:L322)</f>
        <v>4265540</v>
      </c>
      <c r="Q322"/>
    </row>
    <row r="323" spans="1:17" ht="63.75" hidden="1" outlineLevel="2" x14ac:dyDescent="0.25">
      <c r="A323" s="1">
        <v>294</v>
      </c>
      <c r="B323" s="2" t="s">
        <v>263</v>
      </c>
      <c r="C323" s="3" t="s">
        <v>260</v>
      </c>
      <c r="D323" s="2" t="s">
        <v>90</v>
      </c>
      <c r="E323" s="4">
        <v>8065540</v>
      </c>
      <c r="F323" s="2" t="s">
        <v>270</v>
      </c>
      <c r="G323" s="38" t="s">
        <v>18</v>
      </c>
      <c r="H323" s="38" t="s">
        <v>44</v>
      </c>
      <c r="I323" s="5" t="s">
        <v>271</v>
      </c>
      <c r="J323" s="18">
        <v>728930</v>
      </c>
      <c r="K323" s="18">
        <v>0</v>
      </c>
      <c r="L323" s="18">
        <v>0</v>
      </c>
      <c r="M323" s="18">
        <f>SUM(J323:L323)</f>
        <v>728930</v>
      </c>
      <c r="Q323"/>
    </row>
    <row r="324" spans="1:17" ht="25.5" hidden="1" outlineLevel="2" x14ac:dyDescent="0.25">
      <c r="A324" s="1">
        <v>295</v>
      </c>
      <c r="B324" s="2" t="s">
        <v>263</v>
      </c>
      <c r="C324" s="3" t="s">
        <v>260</v>
      </c>
      <c r="D324" s="2" t="s">
        <v>90</v>
      </c>
      <c r="E324" s="4">
        <v>9369393</v>
      </c>
      <c r="F324" s="2" t="s">
        <v>267</v>
      </c>
      <c r="G324" s="38" t="s">
        <v>18</v>
      </c>
      <c r="H324" s="38" t="s">
        <v>44</v>
      </c>
      <c r="I324" s="5" t="s">
        <v>59</v>
      </c>
      <c r="J324" s="18">
        <v>3060990</v>
      </c>
      <c r="K324" s="18">
        <v>257600</v>
      </c>
      <c r="L324" s="18">
        <v>0</v>
      </c>
      <c r="M324" s="18">
        <f>SUM(J324:L324)</f>
        <v>3318590</v>
      </c>
      <c r="Q324"/>
    </row>
    <row r="325" spans="1:17" ht="25.5" hidden="1" outlineLevel="2" x14ac:dyDescent="0.25">
      <c r="A325" s="1">
        <v>296</v>
      </c>
      <c r="B325" s="2" t="s">
        <v>272</v>
      </c>
      <c r="C325" s="3" t="s">
        <v>260</v>
      </c>
      <c r="D325" s="2" t="s">
        <v>90</v>
      </c>
      <c r="E325" s="4">
        <v>3376388</v>
      </c>
      <c r="F325" s="2" t="s">
        <v>274</v>
      </c>
      <c r="G325" s="38" t="s">
        <v>18</v>
      </c>
      <c r="H325" s="38" t="s">
        <v>44</v>
      </c>
      <c r="I325" s="5" t="s">
        <v>14</v>
      </c>
      <c r="J325" s="18">
        <v>9143650</v>
      </c>
      <c r="K325" s="18">
        <v>769600</v>
      </c>
      <c r="L325" s="18">
        <v>0</v>
      </c>
      <c r="M325" s="18">
        <f>SUM(J325:L325)</f>
        <v>9913250</v>
      </c>
      <c r="Q325"/>
    </row>
    <row r="326" spans="1:17" ht="38.25" hidden="1" outlineLevel="2" x14ac:dyDescent="0.25">
      <c r="A326" s="1">
        <v>297</v>
      </c>
      <c r="B326" s="2" t="s">
        <v>319</v>
      </c>
      <c r="C326" s="3" t="s">
        <v>532</v>
      </c>
      <c r="D326" s="2" t="s">
        <v>90</v>
      </c>
      <c r="E326" s="4">
        <v>5389049</v>
      </c>
      <c r="F326" s="2" t="s">
        <v>326</v>
      </c>
      <c r="G326" s="38" t="s">
        <v>18</v>
      </c>
      <c r="H326" s="38" t="s">
        <v>44</v>
      </c>
      <c r="I326" s="5" t="s">
        <v>37</v>
      </c>
      <c r="J326" s="18">
        <v>333110</v>
      </c>
      <c r="K326" s="18">
        <v>0</v>
      </c>
      <c r="L326" s="18">
        <v>0</v>
      </c>
      <c r="M326" s="18">
        <f>SUM(J326:L326)</f>
        <v>333110</v>
      </c>
      <c r="Q326"/>
    </row>
    <row r="327" spans="1:17" ht="25.5" hidden="1" outlineLevel="2" x14ac:dyDescent="0.25">
      <c r="A327" s="1">
        <v>298</v>
      </c>
      <c r="B327" s="2" t="s">
        <v>339</v>
      </c>
      <c r="C327" s="3" t="s">
        <v>537</v>
      </c>
      <c r="D327" s="2" t="s">
        <v>340</v>
      </c>
      <c r="E327" s="4">
        <v>3790557</v>
      </c>
      <c r="F327" s="2" t="s">
        <v>341</v>
      </c>
      <c r="G327" s="38" t="s">
        <v>18</v>
      </c>
      <c r="H327" s="38" t="s">
        <v>44</v>
      </c>
      <c r="I327" s="5" t="s">
        <v>101</v>
      </c>
      <c r="J327" s="18">
        <v>3147550</v>
      </c>
      <c r="K327" s="18">
        <v>201000</v>
      </c>
      <c r="L327" s="18">
        <v>0</v>
      </c>
      <c r="M327" s="18">
        <f>SUM(J327:L327)</f>
        <v>3348550</v>
      </c>
      <c r="Q327"/>
    </row>
    <row r="328" spans="1:17" ht="25.5" hidden="1" outlineLevel="2" x14ac:dyDescent="0.25">
      <c r="A328" s="1">
        <v>299</v>
      </c>
      <c r="B328" s="2" t="s">
        <v>370</v>
      </c>
      <c r="C328" s="3" t="s">
        <v>546</v>
      </c>
      <c r="D328" s="2" t="s">
        <v>90</v>
      </c>
      <c r="E328" s="4">
        <v>8229670</v>
      </c>
      <c r="F328" s="2" t="s">
        <v>373</v>
      </c>
      <c r="G328" s="38" t="s">
        <v>18</v>
      </c>
      <c r="H328" s="38" t="s">
        <v>44</v>
      </c>
      <c r="I328" s="5" t="s">
        <v>59</v>
      </c>
      <c r="J328" s="18">
        <v>4170510</v>
      </c>
      <c r="K328" s="18">
        <v>351000</v>
      </c>
      <c r="L328" s="18">
        <v>0</v>
      </c>
      <c r="M328" s="18">
        <f>SUM(J328:L328)</f>
        <v>4521510</v>
      </c>
      <c r="Q328"/>
    </row>
    <row r="329" spans="1:17" outlineLevel="1" collapsed="1" x14ac:dyDescent="0.25">
      <c r="A329" s="1"/>
      <c r="B329" s="2"/>
      <c r="C329" s="3"/>
      <c r="D329" s="39" t="s">
        <v>574</v>
      </c>
      <c r="E329" s="4"/>
      <c r="F329" s="2"/>
      <c r="G329" s="38"/>
      <c r="H329" s="38"/>
      <c r="I329" s="5"/>
      <c r="J329" s="18">
        <f>SUBTOTAL(9,J318:J328)</f>
        <v>25296430</v>
      </c>
      <c r="K329" s="18">
        <f>SUBTOTAL(9,K318:K328)</f>
        <v>1910300</v>
      </c>
      <c r="L329" s="18">
        <f>SUBTOTAL(9,L318:L328)</f>
        <v>0</v>
      </c>
      <c r="M329" s="18">
        <f>SUBTOTAL(9,M318:M328)</f>
        <v>27206730</v>
      </c>
      <c r="Q329"/>
    </row>
    <row r="330" spans="1:17" ht="25.5" hidden="1" outlineLevel="2" x14ac:dyDescent="0.25">
      <c r="A330" s="1">
        <v>300</v>
      </c>
      <c r="B330" s="2" t="s">
        <v>71</v>
      </c>
      <c r="C330" s="3" t="s">
        <v>490</v>
      </c>
      <c r="D330" s="2" t="s">
        <v>72</v>
      </c>
      <c r="E330" s="4">
        <v>1172168</v>
      </c>
      <c r="F330" s="2" t="s">
        <v>73</v>
      </c>
      <c r="G330" s="38" t="s">
        <v>28</v>
      </c>
      <c r="H330" s="38" t="s">
        <v>44</v>
      </c>
      <c r="I330" s="5" t="s">
        <v>14</v>
      </c>
      <c r="J330" s="18">
        <v>3532360</v>
      </c>
      <c r="K330" s="18">
        <v>213400</v>
      </c>
      <c r="L330" s="18">
        <v>0</v>
      </c>
      <c r="M330" s="18">
        <f>SUM(J330:L330)</f>
        <v>3745760</v>
      </c>
      <c r="Q330"/>
    </row>
    <row r="331" spans="1:17" ht="38.25" hidden="1" outlineLevel="2" x14ac:dyDescent="0.25">
      <c r="A331" s="1">
        <v>301</v>
      </c>
      <c r="B331" s="2" t="s">
        <v>71</v>
      </c>
      <c r="C331" s="3" t="s">
        <v>490</v>
      </c>
      <c r="D331" s="2" t="s">
        <v>72</v>
      </c>
      <c r="E331" s="4">
        <v>4759751</v>
      </c>
      <c r="F331" s="2" t="s">
        <v>76</v>
      </c>
      <c r="G331" s="38" t="s">
        <v>36</v>
      </c>
      <c r="H331" s="38" t="s">
        <v>44</v>
      </c>
      <c r="I331" s="5" t="s">
        <v>77</v>
      </c>
      <c r="J331" s="18">
        <v>94000</v>
      </c>
      <c r="K331" s="18">
        <v>0</v>
      </c>
      <c r="L331" s="18">
        <v>0</v>
      </c>
      <c r="M331" s="18">
        <f>SUM(J331:L331)</f>
        <v>94000</v>
      </c>
      <c r="Q331"/>
    </row>
    <row r="332" spans="1:17" ht="38.25" hidden="1" outlineLevel="2" x14ac:dyDescent="0.25">
      <c r="A332" s="1">
        <v>302</v>
      </c>
      <c r="B332" s="2" t="s">
        <v>71</v>
      </c>
      <c r="C332" s="3" t="s">
        <v>490</v>
      </c>
      <c r="D332" s="2" t="s">
        <v>72</v>
      </c>
      <c r="E332" s="4">
        <v>8703925</v>
      </c>
      <c r="F332" s="2" t="s">
        <v>468</v>
      </c>
      <c r="G332" s="38" t="s">
        <v>48</v>
      </c>
      <c r="H332" s="38" t="s">
        <v>44</v>
      </c>
      <c r="I332" s="5" t="s">
        <v>79</v>
      </c>
      <c r="J332" s="18">
        <v>0</v>
      </c>
      <c r="K332" s="18">
        <v>143100</v>
      </c>
      <c r="L332" s="18">
        <v>0</v>
      </c>
      <c r="M332" s="18">
        <f>SUM(J332:L332)</f>
        <v>143100</v>
      </c>
      <c r="Q332"/>
    </row>
    <row r="333" spans="1:17" ht="25.5" hidden="1" outlineLevel="2" x14ac:dyDescent="0.25">
      <c r="A333" s="1">
        <v>303</v>
      </c>
      <c r="B333" s="2" t="s">
        <v>71</v>
      </c>
      <c r="C333" s="3" t="s">
        <v>490</v>
      </c>
      <c r="D333" s="2" t="s">
        <v>72</v>
      </c>
      <c r="E333" s="4">
        <v>9261314</v>
      </c>
      <c r="F333" s="2" t="s">
        <v>80</v>
      </c>
      <c r="G333" s="38" t="s">
        <v>36</v>
      </c>
      <c r="H333" s="38" t="s">
        <v>44</v>
      </c>
      <c r="I333" s="5" t="s">
        <v>81</v>
      </c>
      <c r="J333" s="18">
        <v>70320</v>
      </c>
      <c r="K333" s="18">
        <v>0</v>
      </c>
      <c r="L333" s="18">
        <v>0</v>
      </c>
      <c r="M333" s="18">
        <f>SUM(J333:L333)</f>
        <v>70320</v>
      </c>
      <c r="Q333"/>
    </row>
    <row r="334" spans="1:17" ht="38.25" hidden="1" outlineLevel="2" x14ac:dyDescent="0.25">
      <c r="A334" s="1">
        <v>304</v>
      </c>
      <c r="B334" s="2" t="s">
        <v>99</v>
      </c>
      <c r="C334" s="3" t="s">
        <v>494</v>
      </c>
      <c r="D334" s="2" t="s">
        <v>72</v>
      </c>
      <c r="E334" s="4">
        <v>7988336</v>
      </c>
      <c r="F334" s="2" t="s">
        <v>108</v>
      </c>
      <c r="G334" s="38" t="s">
        <v>36</v>
      </c>
      <c r="H334" s="38" t="s">
        <v>44</v>
      </c>
      <c r="I334" s="5" t="s">
        <v>109</v>
      </c>
      <c r="J334" s="18">
        <v>70320</v>
      </c>
      <c r="K334" s="18">
        <v>0</v>
      </c>
      <c r="L334" s="18">
        <v>0</v>
      </c>
      <c r="M334" s="18">
        <f>SUM(J334:L334)</f>
        <v>70320</v>
      </c>
      <c r="Q334"/>
    </row>
    <row r="335" spans="1:17" ht="25.5" hidden="1" outlineLevel="2" x14ac:dyDescent="0.25">
      <c r="A335" s="1">
        <v>305</v>
      </c>
      <c r="B335" s="2" t="s">
        <v>118</v>
      </c>
      <c r="C335" s="3" t="s">
        <v>119</v>
      </c>
      <c r="D335" s="2" t="s">
        <v>72</v>
      </c>
      <c r="E335" s="4">
        <v>1653587</v>
      </c>
      <c r="F335" s="2" t="s">
        <v>120</v>
      </c>
      <c r="G335" s="38" t="s">
        <v>36</v>
      </c>
      <c r="H335" s="38" t="s">
        <v>44</v>
      </c>
      <c r="I335" s="5" t="s">
        <v>20</v>
      </c>
      <c r="J335" s="18">
        <v>70320</v>
      </c>
      <c r="K335" s="18">
        <v>0</v>
      </c>
      <c r="L335" s="18">
        <v>0</v>
      </c>
      <c r="M335" s="18">
        <f>SUM(J335:L335)</f>
        <v>70320</v>
      </c>
      <c r="Q335"/>
    </row>
    <row r="336" spans="1:17" ht="25.5" hidden="1" outlineLevel="2" x14ac:dyDescent="0.25">
      <c r="A336" s="1">
        <v>306</v>
      </c>
      <c r="B336" s="2" t="s">
        <v>136</v>
      </c>
      <c r="C336" s="3" t="s">
        <v>505</v>
      </c>
      <c r="D336" s="2" t="s">
        <v>72</v>
      </c>
      <c r="E336" s="4">
        <v>2541897</v>
      </c>
      <c r="F336" s="2" t="s">
        <v>138</v>
      </c>
      <c r="G336" s="38" t="s">
        <v>28</v>
      </c>
      <c r="H336" s="38" t="s">
        <v>44</v>
      </c>
      <c r="I336" s="5" t="s">
        <v>37</v>
      </c>
      <c r="J336" s="18">
        <v>5137990</v>
      </c>
      <c r="K336" s="18">
        <v>310400</v>
      </c>
      <c r="L336" s="18">
        <v>0</v>
      </c>
      <c r="M336" s="18">
        <f>SUM(J336:L336)</f>
        <v>5448390</v>
      </c>
      <c r="Q336"/>
    </row>
    <row r="337" spans="1:17" ht="25.5" hidden="1" outlineLevel="2" x14ac:dyDescent="0.25">
      <c r="A337" s="1">
        <v>307</v>
      </c>
      <c r="B337" s="2" t="s">
        <v>136</v>
      </c>
      <c r="C337" s="3" t="s">
        <v>505</v>
      </c>
      <c r="D337" s="2" t="s">
        <v>72</v>
      </c>
      <c r="E337" s="4">
        <v>5959378</v>
      </c>
      <c r="F337" s="2" t="s">
        <v>138</v>
      </c>
      <c r="G337" s="38" t="s">
        <v>12</v>
      </c>
      <c r="H337" s="38" t="s">
        <v>44</v>
      </c>
      <c r="I337" s="5" t="s">
        <v>37</v>
      </c>
      <c r="J337" s="18">
        <v>42190</v>
      </c>
      <c r="K337" s="18">
        <v>0</v>
      </c>
      <c r="L337" s="18">
        <v>0</v>
      </c>
      <c r="M337" s="18">
        <f>SUM(J337:L337)</f>
        <v>42190</v>
      </c>
      <c r="Q337"/>
    </row>
    <row r="338" spans="1:17" ht="25.5" hidden="1" outlineLevel="2" x14ac:dyDescent="0.25">
      <c r="A338" s="1">
        <v>308</v>
      </c>
      <c r="B338" s="2" t="s">
        <v>145</v>
      </c>
      <c r="C338" s="3" t="s">
        <v>507</v>
      </c>
      <c r="D338" s="2" t="s">
        <v>72</v>
      </c>
      <c r="E338" s="4">
        <v>7065206</v>
      </c>
      <c r="F338" s="2" t="s">
        <v>148</v>
      </c>
      <c r="G338" s="38" t="s">
        <v>48</v>
      </c>
      <c r="H338" s="38" t="s">
        <v>44</v>
      </c>
      <c r="I338" s="5" t="s">
        <v>59</v>
      </c>
      <c r="J338" s="18">
        <v>21090</v>
      </c>
      <c r="K338" s="18">
        <v>0</v>
      </c>
      <c r="L338" s="18">
        <v>0</v>
      </c>
      <c r="M338" s="18">
        <f>SUM(J338:L338)</f>
        <v>21090</v>
      </c>
      <c r="Q338"/>
    </row>
    <row r="339" spans="1:17" ht="25.5" hidden="1" outlineLevel="2" x14ac:dyDescent="0.25">
      <c r="A339" s="1">
        <v>309</v>
      </c>
      <c r="B339" s="2" t="s">
        <v>166</v>
      </c>
      <c r="C339" s="3" t="s">
        <v>174</v>
      </c>
      <c r="D339" s="2" t="s">
        <v>72</v>
      </c>
      <c r="E339" s="4">
        <v>4592268</v>
      </c>
      <c r="F339" s="2" t="s">
        <v>175</v>
      </c>
      <c r="G339" s="38" t="s">
        <v>36</v>
      </c>
      <c r="H339" s="38" t="s">
        <v>44</v>
      </c>
      <c r="I339" s="5" t="s">
        <v>81</v>
      </c>
      <c r="J339" s="18">
        <v>74830</v>
      </c>
      <c r="K339" s="18">
        <v>0</v>
      </c>
      <c r="L339" s="18">
        <v>0</v>
      </c>
      <c r="M339" s="18">
        <f>SUM(J339:L339)</f>
        <v>74830</v>
      </c>
      <c r="Q339"/>
    </row>
    <row r="340" spans="1:17" ht="25.5" hidden="1" outlineLevel="2" x14ac:dyDescent="0.25">
      <c r="A340" s="1">
        <v>310</v>
      </c>
      <c r="B340" s="2" t="s">
        <v>185</v>
      </c>
      <c r="C340" s="3" t="s">
        <v>510</v>
      </c>
      <c r="D340" s="2" t="s">
        <v>72</v>
      </c>
      <c r="E340" s="4">
        <v>7184662</v>
      </c>
      <c r="F340" s="2" t="s">
        <v>201</v>
      </c>
      <c r="G340" s="38" t="s">
        <v>12</v>
      </c>
      <c r="H340" s="38" t="s">
        <v>44</v>
      </c>
      <c r="I340" s="5" t="s">
        <v>187</v>
      </c>
      <c r="J340" s="18">
        <v>21090</v>
      </c>
      <c r="K340" s="18">
        <v>0</v>
      </c>
      <c r="L340" s="18">
        <v>0</v>
      </c>
      <c r="M340" s="18">
        <f>SUM(J340:L340)</f>
        <v>21090</v>
      </c>
      <c r="Q340"/>
    </row>
    <row r="341" spans="1:17" ht="38.25" hidden="1" outlineLevel="2" x14ac:dyDescent="0.25">
      <c r="A341" s="1">
        <v>311</v>
      </c>
      <c r="B341" s="2" t="s">
        <v>211</v>
      </c>
      <c r="C341" s="3" t="s">
        <v>512</v>
      </c>
      <c r="D341" s="2" t="s">
        <v>72</v>
      </c>
      <c r="E341" s="4">
        <v>3490404</v>
      </c>
      <c r="F341" s="2" t="s">
        <v>216</v>
      </c>
      <c r="G341" s="38" t="s">
        <v>48</v>
      </c>
      <c r="H341" s="38" t="s">
        <v>19</v>
      </c>
      <c r="I341" s="5" t="s">
        <v>109</v>
      </c>
      <c r="J341" s="18">
        <v>35160</v>
      </c>
      <c r="K341" s="18">
        <v>0</v>
      </c>
      <c r="L341" s="18">
        <v>0</v>
      </c>
      <c r="M341" s="18">
        <f>SUM(J341:L341)</f>
        <v>35160</v>
      </c>
      <c r="Q341"/>
    </row>
    <row r="342" spans="1:17" ht="38.25" hidden="1" outlineLevel="2" x14ac:dyDescent="0.25">
      <c r="A342" s="1">
        <v>312</v>
      </c>
      <c r="B342" s="2" t="s">
        <v>211</v>
      </c>
      <c r="C342" s="3" t="s">
        <v>512</v>
      </c>
      <c r="D342" s="2" t="s">
        <v>72</v>
      </c>
      <c r="E342" s="4">
        <v>5305863</v>
      </c>
      <c r="F342" s="2" t="s">
        <v>218</v>
      </c>
      <c r="G342" s="38" t="s">
        <v>36</v>
      </c>
      <c r="H342" s="38" t="s">
        <v>44</v>
      </c>
      <c r="I342" s="5" t="s">
        <v>219</v>
      </c>
      <c r="J342" s="18">
        <v>77360</v>
      </c>
      <c r="K342" s="18">
        <v>0</v>
      </c>
      <c r="L342" s="18">
        <v>0</v>
      </c>
      <c r="M342" s="18">
        <f>SUM(J342:L342)</f>
        <v>77360</v>
      </c>
      <c r="Q342"/>
    </row>
    <row r="343" spans="1:17" ht="25.5" hidden="1" outlineLevel="2" x14ac:dyDescent="0.25">
      <c r="A343" s="1">
        <v>313</v>
      </c>
      <c r="B343" s="2" t="s">
        <v>228</v>
      </c>
      <c r="C343" s="3" t="s">
        <v>513</v>
      </c>
      <c r="D343" s="2" t="s">
        <v>72</v>
      </c>
      <c r="E343" s="4">
        <v>2282282</v>
      </c>
      <c r="F343" s="2" t="s">
        <v>231</v>
      </c>
      <c r="G343" s="38" t="s">
        <v>36</v>
      </c>
      <c r="H343" s="38" t="s">
        <v>44</v>
      </c>
      <c r="I343" s="5" t="s">
        <v>207</v>
      </c>
      <c r="J343" s="18">
        <v>7703520</v>
      </c>
      <c r="K343" s="18">
        <v>665600</v>
      </c>
      <c r="L343" s="18">
        <v>0</v>
      </c>
      <c r="M343" s="18">
        <f>SUM(J343:L343)</f>
        <v>8369120</v>
      </c>
      <c r="Q343"/>
    </row>
    <row r="344" spans="1:17" ht="51" hidden="1" outlineLevel="2" x14ac:dyDescent="0.25">
      <c r="A344" s="1">
        <v>314</v>
      </c>
      <c r="B344" s="2" t="s">
        <v>239</v>
      </c>
      <c r="C344" s="3" t="s">
        <v>516</v>
      </c>
      <c r="D344" s="2" t="s">
        <v>72</v>
      </c>
      <c r="E344" s="4">
        <v>9262988</v>
      </c>
      <c r="F344" s="2" t="s">
        <v>240</v>
      </c>
      <c r="G344" s="38" t="s">
        <v>36</v>
      </c>
      <c r="H344" s="38" t="s">
        <v>44</v>
      </c>
      <c r="I344" s="5" t="s">
        <v>45</v>
      </c>
      <c r="J344" s="18">
        <v>84390</v>
      </c>
      <c r="K344" s="18">
        <v>0</v>
      </c>
      <c r="L344" s="18">
        <v>0</v>
      </c>
      <c r="M344" s="18">
        <f>SUM(J344:L344)</f>
        <v>84390</v>
      </c>
      <c r="Q344"/>
    </row>
    <row r="345" spans="1:17" ht="38.25" hidden="1" outlineLevel="2" x14ac:dyDescent="0.25">
      <c r="A345" s="1">
        <v>315</v>
      </c>
      <c r="B345" s="2" t="s">
        <v>247</v>
      </c>
      <c r="C345" s="3" t="s">
        <v>520</v>
      </c>
      <c r="D345" s="2" t="s">
        <v>72</v>
      </c>
      <c r="E345" s="4">
        <v>9169616</v>
      </c>
      <c r="F345" s="2" t="s">
        <v>248</v>
      </c>
      <c r="G345" s="38" t="s">
        <v>36</v>
      </c>
      <c r="H345" s="38" t="s">
        <v>44</v>
      </c>
      <c r="I345" s="5" t="s">
        <v>187</v>
      </c>
      <c r="J345" s="18">
        <v>75950</v>
      </c>
      <c r="K345" s="18">
        <v>0</v>
      </c>
      <c r="L345" s="18">
        <v>0</v>
      </c>
      <c r="M345" s="18">
        <f>SUM(J345:L345)</f>
        <v>75950</v>
      </c>
      <c r="Q345"/>
    </row>
    <row r="346" spans="1:17" ht="51" hidden="1" outlineLevel="2" x14ac:dyDescent="0.25">
      <c r="A346" s="1">
        <v>316</v>
      </c>
      <c r="B346" s="2" t="s">
        <v>263</v>
      </c>
      <c r="C346" s="3" t="s">
        <v>260</v>
      </c>
      <c r="D346" s="2" t="s">
        <v>72</v>
      </c>
      <c r="E346" s="4">
        <v>1159484</v>
      </c>
      <c r="F346" s="2" t="s">
        <v>452</v>
      </c>
      <c r="G346" s="38" t="s">
        <v>48</v>
      </c>
      <c r="H346" s="38" t="s">
        <v>44</v>
      </c>
      <c r="I346" s="5" t="s">
        <v>454</v>
      </c>
      <c r="J346" s="18">
        <v>56260</v>
      </c>
      <c r="K346" s="18">
        <v>0</v>
      </c>
      <c r="L346" s="18">
        <v>0</v>
      </c>
      <c r="M346" s="18">
        <f>SUM(J346:L346)</f>
        <v>56260</v>
      </c>
      <c r="Q346"/>
    </row>
    <row r="347" spans="1:17" ht="25.5" hidden="1" outlineLevel="2" x14ac:dyDescent="0.25">
      <c r="A347" s="1">
        <v>317</v>
      </c>
      <c r="B347" s="2" t="s">
        <v>272</v>
      </c>
      <c r="C347" s="3" t="s">
        <v>260</v>
      </c>
      <c r="D347" s="2" t="s">
        <v>72</v>
      </c>
      <c r="E347" s="4">
        <v>2874957</v>
      </c>
      <c r="F347" s="2" t="s">
        <v>450</v>
      </c>
      <c r="G347" s="38" t="s">
        <v>12</v>
      </c>
      <c r="H347" s="38" t="s">
        <v>44</v>
      </c>
      <c r="I347" s="5" t="s">
        <v>14</v>
      </c>
      <c r="J347" s="18">
        <v>28130</v>
      </c>
      <c r="K347" s="18">
        <v>0</v>
      </c>
      <c r="L347" s="18">
        <v>0</v>
      </c>
      <c r="M347" s="18">
        <f>SUM(J347:L347)</f>
        <v>28130</v>
      </c>
      <c r="Q347"/>
    </row>
    <row r="348" spans="1:17" outlineLevel="1" collapsed="1" x14ac:dyDescent="0.25">
      <c r="A348" s="1"/>
      <c r="B348" s="2"/>
      <c r="C348" s="3"/>
      <c r="D348" s="39" t="s">
        <v>575</v>
      </c>
      <c r="E348" s="4"/>
      <c r="F348" s="2"/>
      <c r="G348" s="38"/>
      <c r="H348" s="38"/>
      <c r="I348" s="5"/>
      <c r="J348" s="18">
        <f>SUBTOTAL(9,J330:J347)</f>
        <v>17195280</v>
      </c>
      <c r="K348" s="18">
        <f>SUBTOTAL(9,K330:K347)</f>
        <v>1332500</v>
      </c>
      <c r="L348" s="18">
        <f>SUBTOTAL(9,L330:L347)</f>
        <v>0</v>
      </c>
      <c r="M348" s="18">
        <f>SUBTOTAL(9,M330:M347)</f>
        <v>18527780</v>
      </c>
      <c r="Q348"/>
    </row>
    <row r="349" spans="1:17" ht="51" hidden="1" outlineLevel="2" x14ac:dyDescent="0.25">
      <c r="A349" s="1">
        <v>318</v>
      </c>
      <c r="B349" s="2" t="s">
        <v>99</v>
      </c>
      <c r="C349" s="3" t="s">
        <v>494</v>
      </c>
      <c r="D349" s="2" t="s">
        <v>111</v>
      </c>
      <c r="E349" s="4">
        <v>9187915</v>
      </c>
      <c r="F349" s="2" t="s">
        <v>112</v>
      </c>
      <c r="G349" s="38" t="s">
        <v>28</v>
      </c>
      <c r="H349" s="38" t="s">
        <v>44</v>
      </c>
      <c r="I349" s="5" t="s">
        <v>101</v>
      </c>
      <c r="J349" s="18">
        <v>3839630</v>
      </c>
      <c r="K349" s="18">
        <v>22000</v>
      </c>
      <c r="L349" s="18">
        <v>0</v>
      </c>
      <c r="M349" s="18">
        <f>SUM(J349:L349)</f>
        <v>3861630</v>
      </c>
      <c r="Q349"/>
    </row>
    <row r="350" spans="1:17" ht="25.5" hidden="1" outlineLevel="2" x14ac:dyDescent="0.25">
      <c r="A350" s="1">
        <v>319</v>
      </c>
      <c r="B350" s="2" t="s">
        <v>363</v>
      </c>
      <c r="C350" s="3" t="s">
        <v>544</v>
      </c>
      <c r="D350" s="2" t="s">
        <v>111</v>
      </c>
      <c r="E350" s="4">
        <v>1561636</v>
      </c>
      <c r="F350" s="2" t="s">
        <v>363</v>
      </c>
      <c r="G350" s="38" t="s">
        <v>28</v>
      </c>
      <c r="H350" s="38" t="s">
        <v>44</v>
      </c>
      <c r="I350" s="5" t="s">
        <v>81</v>
      </c>
      <c r="J350" s="18">
        <v>6826200</v>
      </c>
      <c r="K350" s="18">
        <v>45100</v>
      </c>
      <c r="L350" s="18">
        <v>0</v>
      </c>
      <c r="M350" s="18">
        <f>SUM(J350:L350)</f>
        <v>6871300</v>
      </c>
      <c r="Q350"/>
    </row>
    <row r="351" spans="1:17" ht="38.25" outlineLevel="1" collapsed="1" x14ac:dyDescent="0.25">
      <c r="A351" s="1"/>
      <c r="B351" s="2"/>
      <c r="C351" s="3"/>
      <c r="D351" s="39" t="s">
        <v>576</v>
      </c>
      <c r="E351" s="4"/>
      <c r="F351" s="2"/>
      <c r="G351" s="38"/>
      <c r="H351" s="38"/>
      <c r="I351" s="5"/>
      <c r="J351" s="18">
        <f>SUBTOTAL(9,J349:J350)</f>
        <v>10665830</v>
      </c>
      <c r="K351" s="18">
        <f>SUBTOTAL(9,K349:K350)</f>
        <v>67100</v>
      </c>
      <c r="L351" s="18">
        <f>SUBTOTAL(9,L349:L350)</f>
        <v>0</v>
      </c>
      <c r="M351" s="18">
        <f>SUBTOTAL(9,M349:M350)</f>
        <v>10732930</v>
      </c>
      <c r="Q351"/>
    </row>
    <row r="352" spans="1:17" ht="25.5" hidden="1" outlineLevel="2" x14ac:dyDescent="0.25">
      <c r="A352" s="1">
        <v>320</v>
      </c>
      <c r="B352" s="2" t="s">
        <v>245</v>
      </c>
      <c r="C352" s="3" t="s">
        <v>519</v>
      </c>
      <c r="D352" s="2" t="s">
        <v>246</v>
      </c>
      <c r="E352" s="4">
        <v>8007757</v>
      </c>
      <c r="F352" s="2" t="s">
        <v>245</v>
      </c>
      <c r="G352" s="38" t="s">
        <v>12</v>
      </c>
      <c r="H352" s="38" t="s">
        <v>19</v>
      </c>
      <c r="I352" s="5" t="s">
        <v>32</v>
      </c>
      <c r="J352" s="18">
        <v>3464650</v>
      </c>
      <c r="K352" s="18">
        <v>205100</v>
      </c>
      <c r="L352" s="18">
        <v>0</v>
      </c>
      <c r="M352" s="18">
        <f>SUM(J352:L352)</f>
        <v>3669750</v>
      </c>
      <c r="Q352"/>
    </row>
    <row r="353" spans="1:17" outlineLevel="1" collapsed="1" x14ac:dyDescent="0.25">
      <c r="A353" s="1"/>
      <c r="B353" s="2"/>
      <c r="C353" s="3"/>
      <c r="D353" s="39" t="s">
        <v>577</v>
      </c>
      <c r="E353" s="4"/>
      <c r="F353" s="2"/>
      <c r="G353" s="38"/>
      <c r="H353" s="38"/>
      <c r="I353" s="5"/>
      <c r="J353" s="18">
        <f>SUBTOTAL(9,J352:J352)</f>
        <v>3464650</v>
      </c>
      <c r="K353" s="18">
        <f>SUBTOTAL(9,K352:K352)</f>
        <v>205100</v>
      </c>
      <c r="L353" s="18">
        <f>SUBTOTAL(9,L352:L352)</f>
        <v>0</v>
      </c>
      <c r="M353" s="18">
        <f>SUBTOTAL(9,M352:M352)</f>
        <v>3669750</v>
      </c>
      <c r="Q353"/>
    </row>
    <row r="354" spans="1:17" ht="63.75" hidden="1" outlineLevel="2" x14ac:dyDescent="0.25">
      <c r="A354" s="1">
        <v>321</v>
      </c>
      <c r="B354" s="2" t="s">
        <v>15</v>
      </c>
      <c r="C354" s="3" t="s">
        <v>483</v>
      </c>
      <c r="D354" s="2" t="s">
        <v>21</v>
      </c>
      <c r="E354" s="4">
        <v>9914652</v>
      </c>
      <c r="F354" s="2" t="s">
        <v>22</v>
      </c>
      <c r="G354" s="38" t="s">
        <v>12</v>
      </c>
      <c r="H354" s="38" t="s">
        <v>19</v>
      </c>
      <c r="I354" s="5" t="s">
        <v>23</v>
      </c>
      <c r="J354" s="18">
        <v>1558070</v>
      </c>
      <c r="K354" s="18">
        <v>145700</v>
      </c>
      <c r="L354" s="18">
        <v>0</v>
      </c>
      <c r="M354" s="18">
        <f>SUM(J354:L354)</f>
        <v>1703770</v>
      </c>
      <c r="Q354"/>
    </row>
    <row r="355" spans="1:17" ht="25.5" hidden="1" outlineLevel="2" x14ac:dyDescent="0.25">
      <c r="A355" s="1">
        <v>322</v>
      </c>
      <c r="B355" s="2" t="s">
        <v>30</v>
      </c>
      <c r="C355" s="3" t="s">
        <v>31</v>
      </c>
      <c r="D355" s="2" t="s">
        <v>21</v>
      </c>
      <c r="E355" s="4">
        <v>6583408</v>
      </c>
      <c r="F355" s="2" t="s">
        <v>30</v>
      </c>
      <c r="G355" s="38" t="s">
        <v>12</v>
      </c>
      <c r="H355" s="38" t="s">
        <v>19</v>
      </c>
      <c r="I355" s="5" t="s">
        <v>32</v>
      </c>
      <c r="J355" s="18">
        <v>5645780</v>
      </c>
      <c r="K355" s="18">
        <v>471500</v>
      </c>
      <c r="L355" s="18">
        <v>0</v>
      </c>
      <c r="M355" s="18">
        <f>SUM(J355:L355)</f>
        <v>6117280</v>
      </c>
      <c r="Q355"/>
    </row>
    <row r="356" spans="1:17" ht="25.5" hidden="1" outlineLevel="2" x14ac:dyDescent="0.25">
      <c r="A356" s="1">
        <v>323</v>
      </c>
      <c r="B356" s="2" t="s">
        <v>118</v>
      </c>
      <c r="C356" s="3" t="s">
        <v>119</v>
      </c>
      <c r="D356" s="2" t="s">
        <v>21</v>
      </c>
      <c r="E356" s="4">
        <v>2633569</v>
      </c>
      <c r="F356" s="2" t="s">
        <v>123</v>
      </c>
      <c r="G356" s="38" t="s">
        <v>12</v>
      </c>
      <c r="H356" s="38" t="s">
        <v>19</v>
      </c>
      <c r="I356" s="5" t="s">
        <v>97</v>
      </c>
      <c r="J356" s="18">
        <v>1157700</v>
      </c>
      <c r="K356" s="18">
        <v>96600</v>
      </c>
      <c r="L356" s="18">
        <v>0</v>
      </c>
      <c r="M356" s="18">
        <f>SUM(J356:L356)</f>
        <v>1254300</v>
      </c>
      <c r="Q356"/>
    </row>
    <row r="357" spans="1:17" ht="38.25" hidden="1" outlineLevel="2" x14ac:dyDescent="0.25">
      <c r="A357" s="1">
        <v>324</v>
      </c>
      <c r="B357" s="2" t="s">
        <v>136</v>
      </c>
      <c r="C357" s="3" t="s">
        <v>505</v>
      </c>
      <c r="D357" s="2" t="s">
        <v>21</v>
      </c>
      <c r="E357" s="4">
        <v>1587524</v>
      </c>
      <c r="F357" s="2" t="s">
        <v>137</v>
      </c>
      <c r="G357" s="38" t="s">
        <v>12</v>
      </c>
      <c r="H357" s="38" t="s">
        <v>19</v>
      </c>
      <c r="I357" s="5" t="s">
        <v>79</v>
      </c>
      <c r="J357" s="18">
        <v>970250</v>
      </c>
      <c r="K357" s="18">
        <v>90600</v>
      </c>
      <c r="L357" s="18">
        <v>0</v>
      </c>
      <c r="M357" s="18">
        <f>SUM(J357:L357)</f>
        <v>1060850</v>
      </c>
      <c r="Q357"/>
    </row>
    <row r="358" spans="1:17" ht="25.5" hidden="1" outlineLevel="2" x14ac:dyDescent="0.25">
      <c r="A358" s="1">
        <v>325</v>
      </c>
      <c r="B358" s="2" t="s">
        <v>150</v>
      </c>
      <c r="C358" s="3" t="s">
        <v>508</v>
      </c>
      <c r="D358" s="2" t="s">
        <v>21</v>
      </c>
      <c r="E358" s="4">
        <v>1553860</v>
      </c>
      <c r="F358" s="2" t="s">
        <v>151</v>
      </c>
      <c r="G358" s="38" t="s">
        <v>12</v>
      </c>
      <c r="H358" s="38" t="s">
        <v>19</v>
      </c>
      <c r="I358" s="5" t="s">
        <v>152</v>
      </c>
      <c r="J358" s="18">
        <v>1585890</v>
      </c>
      <c r="K358" s="18">
        <v>30000</v>
      </c>
      <c r="L358" s="18">
        <v>0</v>
      </c>
      <c r="M358" s="18">
        <f>SUM(J358:L358)</f>
        <v>1615890</v>
      </c>
      <c r="Q358"/>
    </row>
    <row r="359" spans="1:17" ht="38.25" hidden="1" outlineLevel="2" x14ac:dyDescent="0.25">
      <c r="A359" s="1">
        <v>326</v>
      </c>
      <c r="B359" s="2" t="s">
        <v>211</v>
      </c>
      <c r="C359" s="3" t="s">
        <v>512</v>
      </c>
      <c r="D359" s="2" t="s">
        <v>21</v>
      </c>
      <c r="E359" s="4">
        <v>6155658</v>
      </c>
      <c r="F359" s="2" t="s">
        <v>223</v>
      </c>
      <c r="G359" s="38" t="s">
        <v>12</v>
      </c>
      <c r="H359" s="38" t="s">
        <v>19</v>
      </c>
      <c r="I359" s="5" t="s">
        <v>109</v>
      </c>
      <c r="J359" s="18">
        <v>2378840</v>
      </c>
      <c r="K359" s="18">
        <v>198600</v>
      </c>
      <c r="L359" s="18">
        <v>0</v>
      </c>
      <c r="M359" s="18">
        <f>SUM(J359:L359)</f>
        <v>2577440</v>
      </c>
      <c r="Q359"/>
    </row>
    <row r="360" spans="1:17" ht="25.5" hidden="1" outlineLevel="2" x14ac:dyDescent="0.25">
      <c r="A360" s="1">
        <v>327</v>
      </c>
      <c r="B360" s="2" t="s">
        <v>250</v>
      </c>
      <c r="C360" s="3" t="s">
        <v>251</v>
      </c>
      <c r="D360" s="2" t="s">
        <v>21</v>
      </c>
      <c r="E360" s="4">
        <v>7963388</v>
      </c>
      <c r="F360" s="2" t="s">
        <v>252</v>
      </c>
      <c r="G360" s="38" t="s">
        <v>12</v>
      </c>
      <c r="H360" s="38" t="s">
        <v>19</v>
      </c>
      <c r="I360" s="5" t="s">
        <v>59</v>
      </c>
      <c r="J360" s="18">
        <v>2060000</v>
      </c>
      <c r="K360" s="18">
        <v>140000</v>
      </c>
      <c r="L360" s="18">
        <v>0</v>
      </c>
      <c r="M360" s="18">
        <f>SUM(J360:L360)</f>
        <v>2200000</v>
      </c>
      <c r="Q360"/>
    </row>
    <row r="361" spans="1:17" ht="25.5" hidden="1" outlineLevel="2" x14ac:dyDescent="0.25">
      <c r="A361" s="1">
        <v>328</v>
      </c>
      <c r="B361" s="2" t="s">
        <v>342</v>
      </c>
      <c r="C361" s="3" t="s">
        <v>538</v>
      </c>
      <c r="D361" s="2" t="s">
        <v>21</v>
      </c>
      <c r="E361" s="4">
        <v>8952114</v>
      </c>
      <c r="F361" s="2" t="s">
        <v>349</v>
      </c>
      <c r="G361" s="38" t="s">
        <v>12</v>
      </c>
      <c r="H361" s="38" t="s">
        <v>19</v>
      </c>
      <c r="I361" s="5" t="s">
        <v>350</v>
      </c>
      <c r="J361" s="18">
        <v>2372510</v>
      </c>
      <c r="K361" s="18">
        <v>176500</v>
      </c>
      <c r="L361" s="18">
        <v>0</v>
      </c>
      <c r="M361" s="18">
        <f>SUM(J361:L361)</f>
        <v>2549010</v>
      </c>
      <c r="Q361"/>
    </row>
    <row r="362" spans="1:17" ht="25.5" hidden="1" outlineLevel="2" x14ac:dyDescent="0.25">
      <c r="A362" s="1">
        <v>329</v>
      </c>
      <c r="B362" s="2" t="s">
        <v>365</v>
      </c>
      <c r="C362" s="3" t="s">
        <v>545</v>
      </c>
      <c r="D362" s="2" t="s">
        <v>21</v>
      </c>
      <c r="E362" s="4">
        <v>4158057</v>
      </c>
      <c r="F362" s="2" t="s">
        <v>367</v>
      </c>
      <c r="G362" s="38" t="s">
        <v>12</v>
      </c>
      <c r="H362" s="38" t="s">
        <v>52</v>
      </c>
      <c r="I362" s="5" t="s">
        <v>14</v>
      </c>
      <c r="J362" s="18">
        <v>1149770</v>
      </c>
      <c r="K362" s="18">
        <v>72800</v>
      </c>
      <c r="L362" s="18">
        <v>0</v>
      </c>
      <c r="M362" s="18">
        <f>SUM(J362:L362)</f>
        <v>1222570</v>
      </c>
      <c r="Q362"/>
    </row>
    <row r="363" spans="1:17" outlineLevel="1" collapsed="1" x14ac:dyDescent="0.25">
      <c r="A363" s="1"/>
      <c r="B363" s="2"/>
      <c r="C363" s="3"/>
      <c r="D363" s="39" t="s">
        <v>578</v>
      </c>
      <c r="E363" s="4"/>
      <c r="F363" s="2"/>
      <c r="G363" s="38"/>
      <c r="H363" s="38"/>
      <c r="I363" s="5"/>
      <c r="J363" s="18">
        <f>SUBTOTAL(9,J354:J362)</f>
        <v>18878810</v>
      </c>
      <c r="K363" s="18">
        <f>SUBTOTAL(9,K354:K362)</f>
        <v>1422300</v>
      </c>
      <c r="L363" s="18">
        <f>SUBTOTAL(9,L354:L362)</f>
        <v>0</v>
      </c>
      <c r="M363" s="18">
        <f>SUBTOTAL(9,M354:M362)</f>
        <v>20301110</v>
      </c>
      <c r="Q363"/>
    </row>
    <row r="364" spans="1:17" ht="38.25" hidden="1" outlineLevel="2" x14ac:dyDescent="0.25">
      <c r="A364" s="1">
        <v>330</v>
      </c>
      <c r="B364" s="2" t="s">
        <v>68</v>
      </c>
      <c r="C364" s="3" t="s">
        <v>489</v>
      </c>
      <c r="D364" s="2" t="s">
        <v>69</v>
      </c>
      <c r="E364" s="4">
        <v>8437310</v>
      </c>
      <c r="F364" s="2" t="s">
        <v>70</v>
      </c>
      <c r="G364" s="38" t="s">
        <v>48</v>
      </c>
      <c r="H364" s="38" t="s">
        <v>44</v>
      </c>
      <c r="I364" s="5" t="s">
        <v>32</v>
      </c>
      <c r="J364" s="18">
        <v>1055460</v>
      </c>
      <c r="K364" s="18">
        <v>121700</v>
      </c>
      <c r="L364" s="18">
        <v>0</v>
      </c>
      <c r="M364" s="18">
        <f>SUM(J364:L364)</f>
        <v>1177160</v>
      </c>
      <c r="Q364"/>
    </row>
    <row r="365" spans="1:17" ht="38.25" hidden="1" outlineLevel="2" x14ac:dyDescent="0.25">
      <c r="A365" s="1">
        <v>331</v>
      </c>
      <c r="B365" s="2" t="s">
        <v>302</v>
      </c>
      <c r="C365" s="3" t="s">
        <v>526</v>
      </c>
      <c r="D365" s="2" t="s">
        <v>69</v>
      </c>
      <c r="E365" s="4">
        <v>6221407</v>
      </c>
      <c r="F365" s="2" t="s">
        <v>302</v>
      </c>
      <c r="G365" s="38" t="s">
        <v>48</v>
      </c>
      <c r="H365" s="38" t="s">
        <v>44</v>
      </c>
      <c r="I365" s="5" t="s">
        <v>304</v>
      </c>
      <c r="J365" s="18">
        <v>902410</v>
      </c>
      <c r="K365" s="18">
        <v>92000</v>
      </c>
      <c r="L365" s="18">
        <v>0</v>
      </c>
      <c r="M365" s="18">
        <f>SUM(J365:L365)</f>
        <v>994410</v>
      </c>
      <c r="Q365"/>
    </row>
    <row r="366" spans="1:17" outlineLevel="1" collapsed="1" x14ac:dyDescent="0.25">
      <c r="A366" s="1"/>
      <c r="B366" s="2"/>
      <c r="C366" s="3"/>
      <c r="D366" s="39" t="s">
        <v>579</v>
      </c>
      <c r="E366" s="4"/>
      <c r="F366" s="2"/>
      <c r="G366" s="38"/>
      <c r="H366" s="38"/>
      <c r="I366" s="5"/>
      <c r="J366" s="18">
        <f>SUBTOTAL(9,J364:J365)</f>
        <v>1957870</v>
      </c>
      <c r="K366" s="18">
        <f>SUBTOTAL(9,K364:K365)</f>
        <v>213700</v>
      </c>
      <c r="L366" s="18">
        <f>SUBTOTAL(9,L364:L365)</f>
        <v>0</v>
      </c>
      <c r="M366" s="18">
        <f>SUBTOTAL(9,M364:M365)</f>
        <v>2171570</v>
      </c>
      <c r="Q366"/>
    </row>
    <row r="367" spans="1:17" ht="38.25" hidden="1" outlineLevel="2" x14ac:dyDescent="0.25">
      <c r="A367" s="1">
        <v>332</v>
      </c>
      <c r="B367" s="2" t="s">
        <v>415</v>
      </c>
      <c r="C367" s="3" t="s">
        <v>534</v>
      </c>
      <c r="D367" s="2" t="s">
        <v>419</v>
      </c>
      <c r="E367" s="4">
        <v>7984513</v>
      </c>
      <c r="F367" s="2" t="s">
        <v>420</v>
      </c>
      <c r="G367" s="38" t="s">
        <v>28</v>
      </c>
      <c r="H367" s="38" t="s">
        <v>44</v>
      </c>
      <c r="I367" s="5" t="s">
        <v>14</v>
      </c>
      <c r="J367" s="18">
        <v>5465920</v>
      </c>
      <c r="K367" s="18">
        <v>188600</v>
      </c>
      <c r="L367" s="18">
        <v>0</v>
      </c>
      <c r="M367" s="18">
        <f>SUM(J367:L367)</f>
        <v>5654520</v>
      </c>
      <c r="Q367"/>
    </row>
    <row r="368" spans="1:17" outlineLevel="1" collapsed="1" x14ac:dyDescent="0.25">
      <c r="A368" s="1"/>
      <c r="B368" s="2"/>
      <c r="C368" s="3"/>
      <c r="D368" s="39" t="s">
        <v>580</v>
      </c>
      <c r="E368" s="4"/>
      <c r="F368" s="2"/>
      <c r="G368" s="38"/>
      <c r="H368" s="38"/>
      <c r="I368" s="5"/>
      <c r="J368" s="18">
        <f>SUBTOTAL(9,J367:J367)</f>
        <v>5465920</v>
      </c>
      <c r="K368" s="18">
        <f>SUBTOTAL(9,K367:K367)</f>
        <v>188600</v>
      </c>
      <c r="L368" s="18">
        <f>SUBTOTAL(9,L367:L367)</f>
        <v>0</v>
      </c>
      <c r="M368" s="18">
        <f>SUBTOTAL(9,M367:M367)</f>
        <v>5654520</v>
      </c>
      <c r="Q368"/>
    </row>
    <row r="369" spans="1:19" x14ac:dyDescent="0.25">
      <c r="A369" s="9"/>
      <c r="B369" s="19"/>
      <c r="C369" s="20"/>
      <c r="D369" s="20" t="s">
        <v>482</v>
      </c>
      <c r="E369" s="21"/>
      <c r="F369" s="21"/>
      <c r="G369" s="21"/>
      <c r="H369" s="21"/>
      <c r="I369" s="21"/>
      <c r="J369" s="22">
        <f>SUBTOTAL(9,J5:J367)</f>
        <v>1838746755</v>
      </c>
      <c r="K369" s="22">
        <f>SUBTOTAL(9,K5:K367)</f>
        <v>91469500</v>
      </c>
      <c r="L369" s="22">
        <f>SUBTOTAL(9,L5:L367)</f>
        <v>52480600</v>
      </c>
      <c r="M369" s="22">
        <f>SUBTOTAL(9,M5:M367)</f>
        <v>1982696855</v>
      </c>
      <c r="Q369"/>
    </row>
    <row r="370" spans="1:19" x14ac:dyDescent="0.25">
      <c r="Q370"/>
    </row>
    <row r="371" spans="1:19" x14ac:dyDescent="0.25">
      <c r="A371" s="9" t="s">
        <v>377</v>
      </c>
      <c r="B371" s="19"/>
      <c r="C371" s="20"/>
      <c r="D371" s="20"/>
      <c r="E371" s="21"/>
      <c r="F371" s="21"/>
      <c r="G371" s="21"/>
      <c r="H371" s="21"/>
      <c r="I371" s="21"/>
      <c r="J371" s="22">
        <v>1838746755</v>
      </c>
      <c r="K371" s="22">
        <v>91469500</v>
      </c>
      <c r="L371" s="22">
        <v>52480600</v>
      </c>
      <c r="M371" s="22">
        <v>1982696855</v>
      </c>
      <c r="N371" s="24"/>
      <c r="O371" s="24"/>
      <c r="P371" s="24"/>
      <c r="Q371" s="10"/>
      <c r="R371" s="24"/>
    </row>
    <row r="372" spans="1:19" x14ac:dyDescent="0.25">
      <c r="A372" s="13" t="s">
        <v>378</v>
      </c>
      <c r="B372" s="13"/>
      <c r="C372" s="13"/>
      <c r="D372" s="13"/>
      <c r="E372" s="25"/>
      <c r="F372" s="25"/>
      <c r="G372" s="25"/>
      <c r="H372" s="25"/>
      <c r="I372" s="25"/>
      <c r="J372" s="25"/>
      <c r="K372" s="25"/>
      <c r="L372" s="29"/>
      <c r="M372" s="29"/>
      <c r="N372" s="29"/>
      <c r="O372" s="29"/>
      <c r="P372" s="29"/>
      <c r="Q372" s="30"/>
      <c r="R372" s="29"/>
      <c r="S372" s="31"/>
    </row>
    <row r="373" spans="1:19" x14ac:dyDescent="0.25">
      <c r="A373" s="14"/>
      <c r="B373" s="14"/>
      <c r="C373" s="14"/>
      <c r="D373" s="14"/>
      <c r="E373" s="25"/>
      <c r="F373" s="25"/>
      <c r="G373" s="25"/>
      <c r="H373" s="25"/>
      <c r="I373" s="25"/>
      <c r="J373" s="25"/>
      <c r="K373" s="25"/>
      <c r="L373" s="26"/>
      <c r="M373" s="25"/>
      <c r="N373" s="25"/>
      <c r="O373" s="25"/>
      <c r="P373" s="25"/>
      <c r="Q373" s="12"/>
      <c r="R373" s="25"/>
    </row>
    <row r="374" spans="1:19" x14ac:dyDescent="0.25">
      <c r="A374" s="15" t="s">
        <v>379</v>
      </c>
      <c r="B374" s="15"/>
      <c r="C374" s="15"/>
      <c r="D374" s="15"/>
      <c r="E374" s="25"/>
      <c r="F374" s="25"/>
      <c r="G374" s="25"/>
      <c r="H374" s="25"/>
      <c r="I374" s="25"/>
      <c r="J374" s="25"/>
      <c r="K374" s="25"/>
      <c r="L374" s="26"/>
      <c r="M374" s="25"/>
      <c r="N374" s="25"/>
      <c r="O374" s="25"/>
      <c r="P374" s="25"/>
      <c r="Q374" s="12"/>
      <c r="R374" s="25"/>
    </row>
    <row r="375" spans="1:19" x14ac:dyDescent="0.25">
      <c r="A375" s="15" t="s">
        <v>380</v>
      </c>
      <c r="B375" s="15"/>
      <c r="C375" s="15"/>
      <c r="D375" s="15"/>
      <c r="E375" s="25"/>
      <c r="F375" s="25"/>
      <c r="G375" s="25"/>
      <c r="H375" s="25"/>
      <c r="I375" s="25"/>
      <c r="J375" s="25"/>
      <c r="K375" s="25"/>
      <c r="L375" s="26"/>
      <c r="M375" s="25"/>
      <c r="N375" s="25"/>
      <c r="O375" s="25"/>
      <c r="P375" s="25"/>
      <c r="Q375" s="12"/>
      <c r="R375" s="25"/>
    </row>
    <row r="376" spans="1:19" x14ac:dyDescent="0.25">
      <c r="A376" s="15"/>
      <c r="B376" s="15"/>
      <c r="C376" s="15"/>
      <c r="D376" s="15"/>
      <c r="E376" s="25"/>
      <c r="F376" s="25"/>
      <c r="G376" s="25"/>
      <c r="H376" s="25"/>
      <c r="I376" s="25"/>
      <c r="J376" s="25"/>
      <c r="K376" s="25"/>
      <c r="L376" s="26"/>
      <c r="M376" s="25"/>
      <c r="N376" s="25"/>
      <c r="O376" s="25"/>
      <c r="P376" s="25"/>
      <c r="Q376" s="12"/>
      <c r="R376" s="25"/>
    </row>
    <row r="377" spans="1:19" x14ac:dyDescent="0.25">
      <c r="A377" s="16"/>
      <c r="B377" s="16"/>
      <c r="C377" s="16"/>
      <c r="D377" s="16"/>
      <c r="E377" s="27"/>
      <c r="F377" s="27"/>
      <c r="G377" s="27"/>
      <c r="H377" s="27"/>
      <c r="I377" s="27"/>
      <c r="J377" s="27"/>
      <c r="K377" s="27"/>
      <c r="L377" s="23"/>
      <c r="M377" s="27"/>
      <c r="N377" s="27"/>
      <c r="O377" s="27"/>
      <c r="P377" s="27"/>
      <c r="Q377" s="10"/>
      <c r="R377" s="27"/>
    </row>
  </sheetData>
  <autoFilter ref="A4:M370" xr:uid="{08E7BEB0-D280-4707-A7C4-C4FE313EF41D}"/>
  <sortState xmlns:xlrd2="http://schemas.microsoft.com/office/spreadsheetml/2017/richdata2" ref="B5:M367">
    <sortCondition ref="D5:D367"/>
    <sortCondition ref="B5:B367"/>
    <sortCondition ref="E5:E367"/>
  </sortState>
  <mergeCells count="1">
    <mergeCell ref="J3:M3"/>
  </mergeCells>
  <conditionalFormatting sqref="E5 E7:E15 E42:E43 E19:E24 E26:E27 E29:E40 E45:E47 E49:E64 E66:E86 E88:E101 E103:E106 E108:E124 E128:E137 E139:E146 E150:E153 E157:E162 E164:E179 E181:E185 E187:E203 E207:E232 E234:E237 E239:E247 E249:E285 E288:E290 E292:E296 E298:E299 E301:E314 E316:E317 E319:E329 E331:E348 E350:E351 E355:E363 E365:E366">
    <cfRule type="expression" dxfId="9" priority="2">
      <formula>$E5=$E4</formula>
    </cfRule>
  </conditionalFormatting>
  <conditionalFormatting sqref="E6 E16:E17 E238 E107 E138 E149">
    <cfRule type="expression" dxfId="8" priority="6">
      <formula>$E6=#REF!</formula>
    </cfRule>
  </conditionalFormatting>
  <conditionalFormatting sqref="E41">
    <cfRule type="expression" dxfId="7" priority="8">
      <formula>$E41=#REF!</formula>
    </cfRule>
  </conditionalFormatting>
  <conditionalFormatting sqref="E44 E87 E18 E25 E28 E48 E65 E102 E125:E127 E147:E148 E154:E156 E163 E180 E186 E204:E206 E233 E248 E286 E291 E297 E300 E315 E318 E330 E349 E352:E354 E364 E367">
    <cfRule type="expression" dxfId="6" priority="4">
      <formula>$E18=$E16</formula>
    </cfRule>
  </conditionalFormatting>
  <conditionalFormatting sqref="E287">
    <cfRule type="expression" dxfId="5" priority="11">
      <formula>$E287=$E284</formula>
    </cfRule>
  </conditionalFormatting>
  <conditionalFormatting sqref="E368">
    <cfRule type="expression" dxfId="4" priority="1">
      <formula>$E368=$E367</formula>
    </cfRule>
  </conditionalFormatting>
  <pageMargins left="0.9055118110236221" right="0.70866141732283472" top="0.39370078740157483" bottom="0.59055118110236227" header="0.31496062992125984" footer="0.31496062992125984"/>
  <pageSetup paperSize="8" scale="7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AAA358-F685-4CFD-8E61-748B52DAF936}">
  <dimension ref="A1:M401"/>
  <sheetViews>
    <sheetView zoomScale="80" zoomScaleNormal="80" workbookViewId="0">
      <selection activeCell="H153" sqref="H153"/>
    </sheetView>
  </sheetViews>
  <sheetFormatPr defaultRowHeight="15" outlineLevelRow="2" x14ac:dyDescent="0.25"/>
  <cols>
    <col min="2" max="2" width="23.7109375" customWidth="1"/>
    <col min="3" max="3" width="13.7109375" customWidth="1"/>
    <col min="4" max="4" width="36.140625" customWidth="1"/>
    <col min="5" max="5" width="13.7109375" customWidth="1"/>
    <col min="6" max="6" width="24.85546875" customWidth="1"/>
    <col min="7" max="8" width="19.5703125" customWidth="1"/>
    <col min="9" max="9" width="25.5703125" customWidth="1"/>
    <col min="10" max="10" width="16.42578125" customWidth="1"/>
    <col min="11" max="11" width="14.28515625" customWidth="1"/>
    <col min="12" max="12" width="13.7109375" customWidth="1"/>
    <col min="13" max="13" width="15.28515625" customWidth="1"/>
  </cols>
  <sheetData>
    <row r="1" spans="1:13" ht="15.75" x14ac:dyDescent="0.25">
      <c r="A1" s="32" t="s">
        <v>581</v>
      </c>
    </row>
    <row r="2" spans="1:13" x14ac:dyDescent="0.25">
      <c r="J2" s="41"/>
      <c r="K2" s="41"/>
      <c r="L2" s="41"/>
    </row>
    <row r="4" spans="1:13" ht="34.5" customHeight="1" x14ac:dyDescent="0.25">
      <c r="A4" s="42" t="s">
        <v>463</v>
      </c>
      <c r="B4" s="42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582</v>
      </c>
      <c r="H4" s="42" t="s">
        <v>583</v>
      </c>
      <c r="I4" s="42" t="s">
        <v>7</v>
      </c>
      <c r="J4" s="40" t="s">
        <v>665</v>
      </c>
      <c r="K4" s="40"/>
      <c r="L4" s="40"/>
      <c r="M4" s="40"/>
    </row>
    <row r="5" spans="1:13" ht="38.25" outlineLevel="1" x14ac:dyDescent="0.25">
      <c r="A5" s="43"/>
      <c r="B5" s="43"/>
      <c r="C5" s="43"/>
      <c r="D5" s="43"/>
      <c r="E5" s="43"/>
      <c r="F5" s="43"/>
      <c r="G5" s="43"/>
      <c r="H5" s="43"/>
      <c r="I5" s="43"/>
      <c r="J5" s="35" t="s">
        <v>464</v>
      </c>
      <c r="K5" s="35" t="s">
        <v>465</v>
      </c>
      <c r="L5" s="35" t="s">
        <v>466</v>
      </c>
      <c r="M5" s="36" t="s">
        <v>467</v>
      </c>
    </row>
    <row r="6" spans="1:13" ht="25.5" hidden="1" outlineLevel="2" x14ac:dyDescent="0.25">
      <c r="A6" s="44">
        <v>1</v>
      </c>
      <c r="B6" s="37" t="s">
        <v>33</v>
      </c>
      <c r="C6" s="45">
        <v>29267609</v>
      </c>
      <c r="D6" s="37" t="s">
        <v>590</v>
      </c>
      <c r="E6" s="46">
        <v>8868114</v>
      </c>
      <c r="F6" s="37" t="s">
        <v>39</v>
      </c>
      <c r="G6" s="47" t="s">
        <v>28</v>
      </c>
      <c r="H6" s="47" t="s">
        <v>19</v>
      </c>
      <c r="I6" s="47" t="s">
        <v>37</v>
      </c>
      <c r="J6" s="49">
        <v>6220390</v>
      </c>
      <c r="K6" s="49">
        <v>137000</v>
      </c>
      <c r="L6" s="49" t="s">
        <v>584</v>
      </c>
      <c r="M6" s="49">
        <f>SUM(J6:L6)</f>
        <v>6357390</v>
      </c>
    </row>
    <row r="7" spans="1:13" ht="25.5" hidden="1" outlineLevel="2" x14ac:dyDescent="0.25">
      <c r="A7" s="44">
        <v>2</v>
      </c>
      <c r="B7" s="37" t="s">
        <v>49</v>
      </c>
      <c r="C7" s="45">
        <v>25909614</v>
      </c>
      <c r="D7" s="37" t="s">
        <v>590</v>
      </c>
      <c r="E7" s="46">
        <v>8174297</v>
      </c>
      <c r="F7" s="37" t="s">
        <v>49</v>
      </c>
      <c r="G7" s="47" t="s">
        <v>28</v>
      </c>
      <c r="H7" s="47" t="s">
        <v>52</v>
      </c>
      <c r="I7" s="47" t="s">
        <v>59</v>
      </c>
      <c r="J7" s="49">
        <v>2885830</v>
      </c>
      <c r="K7" s="49">
        <v>158300</v>
      </c>
      <c r="L7" s="49" t="s">
        <v>584</v>
      </c>
      <c r="M7" s="49">
        <f>SUM(J7:L7)</f>
        <v>3044130</v>
      </c>
    </row>
    <row r="8" spans="1:13" ht="25.5" hidden="1" outlineLevel="2" x14ac:dyDescent="0.25">
      <c r="A8" s="44">
        <v>3</v>
      </c>
      <c r="B8" s="37" t="s">
        <v>118</v>
      </c>
      <c r="C8" s="45" t="s">
        <v>119</v>
      </c>
      <c r="D8" s="37" t="s">
        <v>590</v>
      </c>
      <c r="E8" s="46">
        <v>7667268</v>
      </c>
      <c r="F8" s="37" t="s">
        <v>126</v>
      </c>
      <c r="G8" s="47" t="s">
        <v>28</v>
      </c>
      <c r="H8" s="47" t="s">
        <v>19</v>
      </c>
      <c r="I8" s="47" t="s">
        <v>59</v>
      </c>
      <c r="J8" s="49">
        <v>5386930</v>
      </c>
      <c r="K8" s="49">
        <v>179400</v>
      </c>
      <c r="L8" s="49" t="s">
        <v>584</v>
      </c>
      <c r="M8" s="49">
        <f>SUM(J8:L8)</f>
        <v>5566330</v>
      </c>
    </row>
    <row r="9" spans="1:13" ht="25.5" hidden="1" outlineLevel="2" x14ac:dyDescent="0.25">
      <c r="A9" s="44">
        <v>4</v>
      </c>
      <c r="B9" s="37" t="s">
        <v>136</v>
      </c>
      <c r="C9" s="45">
        <v>18189750</v>
      </c>
      <c r="D9" s="37" t="s">
        <v>590</v>
      </c>
      <c r="E9" s="46">
        <v>6048242</v>
      </c>
      <c r="F9" s="47" t="s">
        <v>139</v>
      </c>
      <c r="G9" s="47" t="s">
        <v>28</v>
      </c>
      <c r="H9" s="47" t="s">
        <v>52</v>
      </c>
      <c r="I9" s="47" t="s">
        <v>37</v>
      </c>
      <c r="J9" s="49">
        <v>8240000</v>
      </c>
      <c r="K9" s="49">
        <v>484000</v>
      </c>
      <c r="L9" s="49" t="s">
        <v>584</v>
      </c>
      <c r="M9" s="49">
        <f>SUM(J9:L9)</f>
        <v>8724000</v>
      </c>
    </row>
    <row r="10" spans="1:13" hidden="1" outlineLevel="2" x14ac:dyDescent="0.25">
      <c r="A10" s="44">
        <v>5</v>
      </c>
      <c r="B10" s="37" t="s">
        <v>150</v>
      </c>
      <c r="C10" s="45">
        <v>46276262</v>
      </c>
      <c r="D10" s="37" t="s">
        <v>590</v>
      </c>
      <c r="E10" s="46">
        <v>3747876</v>
      </c>
      <c r="F10" s="37" t="s">
        <v>623</v>
      </c>
      <c r="G10" s="47" t="s">
        <v>28</v>
      </c>
      <c r="H10" s="47" t="s">
        <v>52</v>
      </c>
      <c r="I10" s="47" t="s">
        <v>153</v>
      </c>
      <c r="J10" s="49">
        <v>3206480</v>
      </c>
      <c r="K10" s="49">
        <v>176000</v>
      </c>
      <c r="L10" s="49" t="s">
        <v>584</v>
      </c>
      <c r="M10" s="49">
        <f>SUM(J10:L10)</f>
        <v>3382480</v>
      </c>
    </row>
    <row r="11" spans="1:13" ht="25.5" hidden="1" outlineLevel="2" x14ac:dyDescent="0.25">
      <c r="A11" s="44">
        <v>6</v>
      </c>
      <c r="B11" s="53" t="s">
        <v>150</v>
      </c>
      <c r="C11" s="50">
        <v>46276262</v>
      </c>
      <c r="D11" s="51" t="s">
        <v>590</v>
      </c>
      <c r="E11" s="44">
        <v>3938476</v>
      </c>
      <c r="F11" s="53" t="s">
        <v>151</v>
      </c>
      <c r="G11" s="57" t="s">
        <v>28</v>
      </c>
      <c r="H11" s="58" t="s">
        <v>19</v>
      </c>
      <c r="I11" s="51" t="s">
        <v>153</v>
      </c>
      <c r="J11" s="49">
        <v>5536560</v>
      </c>
      <c r="K11" s="49">
        <v>184400</v>
      </c>
      <c r="L11" s="49" t="s">
        <v>584</v>
      </c>
      <c r="M11" s="49">
        <f>SUM(J11:L11)</f>
        <v>5720960</v>
      </c>
    </row>
    <row r="12" spans="1:13" ht="25.5" hidden="1" outlineLevel="2" x14ac:dyDescent="0.25">
      <c r="A12" s="44">
        <v>7</v>
      </c>
      <c r="B12" s="37" t="s">
        <v>166</v>
      </c>
      <c r="C12" s="45">
        <v>44018886</v>
      </c>
      <c r="D12" s="37" t="s">
        <v>590</v>
      </c>
      <c r="E12" s="46">
        <v>2780805</v>
      </c>
      <c r="F12" s="37" t="s">
        <v>172</v>
      </c>
      <c r="G12" s="47" t="s">
        <v>28</v>
      </c>
      <c r="H12" s="47" t="s">
        <v>19</v>
      </c>
      <c r="I12" s="47" t="s">
        <v>81</v>
      </c>
      <c r="J12" s="49">
        <v>4318000</v>
      </c>
      <c r="K12" s="49">
        <v>107600</v>
      </c>
      <c r="L12" s="49" t="s">
        <v>584</v>
      </c>
      <c r="M12" s="49">
        <f>SUM(J12:L12)</f>
        <v>4425600</v>
      </c>
    </row>
    <row r="13" spans="1:13" ht="25.5" hidden="1" outlineLevel="2" x14ac:dyDescent="0.25">
      <c r="A13" s="44">
        <v>8</v>
      </c>
      <c r="B13" s="37" t="s">
        <v>166</v>
      </c>
      <c r="C13" s="45">
        <v>44018886</v>
      </c>
      <c r="D13" s="37" t="s">
        <v>590</v>
      </c>
      <c r="E13" s="46">
        <v>7874565</v>
      </c>
      <c r="F13" s="37" t="s">
        <v>180</v>
      </c>
      <c r="G13" s="47" t="s">
        <v>28</v>
      </c>
      <c r="H13" s="47" t="s">
        <v>19</v>
      </c>
      <c r="I13" s="47" t="s">
        <v>81</v>
      </c>
      <c r="J13" s="49">
        <v>3142370</v>
      </c>
      <c r="K13" s="49">
        <v>75300</v>
      </c>
      <c r="L13" s="49" t="s">
        <v>584</v>
      </c>
      <c r="M13" s="49">
        <f>SUM(J13:L13)</f>
        <v>3217670</v>
      </c>
    </row>
    <row r="14" spans="1:13" ht="25.5" hidden="1" outlineLevel="2" x14ac:dyDescent="0.25">
      <c r="A14" s="44">
        <v>9</v>
      </c>
      <c r="B14" s="37" t="s">
        <v>185</v>
      </c>
      <c r="C14" s="45">
        <v>48489336</v>
      </c>
      <c r="D14" s="37" t="s">
        <v>590</v>
      </c>
      <c r="E14" s="46">
        <v>3001486</v>
      </c>
      <c r="F14" s="37" t="s">
        <v>192</v>
      </c>
      <c r="G14" s="47" t="s">
        <v>28</v>
      </c>
      <c r="H14" s="47" t="s">
        <v>52</v>
      </c>
      <c r="I14" s="47" t="s">
        <v>187</v>
      </c>
      <c r="J14" s="49">
        <v>4649390</v>
      </c>
      <c r="K14" s="49">
        <v>255100</v>
      </c>
      <c r="L14" s="49" t="s">
        <v>584</v>
      </c>
      <c r="M14" s="49">
        <f>SUM(J14:L14)</f>
        <v>4904490</v>
      </c>
    </row>
    <row r="15" spans="1:13" ht="25.5" hidden="1" outlineLevel="2" x14ac:dyDescent="0.25">
      <c r="A15" s="44">
        <v>10</v>
      </c>
      <c r="B15" s="37" t="s">
        <v>211</v>
      </c>
      <c r="C15" s="45">
        <v>47997885</v>
      </c>
      <c r="D15" s="37" t="s">
        <v>590</v>
      </c>
      <c r="E15" s="46">
        <v>3701441</v>
      </c>
      <c r="F15" s="47" t="s">
        <v>217</v>
      </c>
      <c r="G15" s="47" t="s">
        <v>28</v>
      </c>
      <c r="H15" s="47" t="s">
        <v>52</v>
      </c>
      <c r="I15" s="47" t="s">
        <v>101</v>
      </c>
      <c r="J15" s="49">
        <v>6276200</v>
      </c>
      <c r="K15" s="49">
        <v>352000</v>
      </c>
      <c r="L15" s="49" t="s">
        <v>584</v>
      </c>
      <c r="M15" s="49">
        <f>SUM(J15:L15)</f>
        <v>6628200</v>
      </c>
    </row>
    <row r="16" spans="1:13" ht="25.5" hidden="1" outlineLevel="2" x14ac:dyDescent="0.25">
      <c r="A16" s="44">
        <v>11</v>
      </c>
      <c r="B16" s="37" t="s">
        <v>232</v>
      </c>
      <c r="C16" s="45">
        <v>44117434</v>
      </c>
      <c r="D16" s="37" t="s">
        <v>590</v>
      </c>
      <c r="E16" s="46">
        <v>2429799</v>
      </c>
      <c r="F16" s="37" t="s">
        <v>234</v>
      </c>
      <c r="G16" s="47" t="s">
        <v>28</v>
      </c>
      <c r="H16" s="47" t="s">
        <v>52</v>
      </c>
      <c r="I16" s="47" t="s">
        <v>14</v>
      </c>
      <c r="J16" s="49">
        <v>4970040</v>
      </c>
      <c r="K16" s="49">
        <v>272700</v>
      </c>
      <c r="L16" s="49" t="s">
        <v>584</v>
      </c>
      <c r="M16" s="49">
        <f>SUM(J16:L16)</f>
        <v>5242740</v>
      </c>
    </row>
    <row r="17" spans="1:13" ht="51" hidden="1" outlineLevel="2" x14ac:dyDescent="0.25">
      <c r="A17" s="44">
        <v>12</v>
      </c>
      <c r="B17" s="37" t="s">
        <v>281</v>
      </c>
      <c r="C17" s="50" t="s">
        <v>282</v>
      </c>
      <c r="D17" s="37" t="s">
        <v>590</v>
      </c>
      <c r="E17" s="46">
        <v>8177650</v>
      </c>
      <c r="F17" s="37" t="s">
        <v>285</v>
      </c>
      <c r="G17" s="47" t="s">
        <v>28</v>
      </c>
      <c r="H17" s="47" t="s">
        <v>19</v>
      </c>
      <c r="I17" s="47" t="s">
        <v>14</v>
      </c>
      <c r="J17" s="49">
        <v>2094910</v>
      </c>
      <c r="K17" s="49">
        <v>69700</v>
      </c>
      <c r="L17" s="49" t="s">
        <v>584</v>
      </c>
      <c r="M17" s="49">
        <f>SUM(J17:L17)</f>
        <v>2164610</v>
      </c>
    </row>
    <row r="18" spans="1:13" hidden="1" outlineLevel="2" x14ac:dyDescent="0.25">
      <c r="A18" s="44">
        <v>13</v>
      </c>
      <c r="B18" s="37" t="s">
        <v>297</v>
      </c>
      <c r="C18" s="50">
        <v>26928060</v>
      </c>
      <c r="D18" s="37" t="s">
        <v>590</v>
      </c>
      <c r="E18" s="46">
        <v>3073634</v>
      </c>
      <c r="F18" s="37" t="s">
        <v>297</v>
      </c>
      <c r="G18" s="47" t="s">
        <v>28</v>
      </c>
      <c r="H18" s="47" t="s">
        <v>52</v>
      </c>
      <c r="I18" s="47" t="s">
        <v>81</v>
      </c>
      <c r="J18" s="49">
        <v>3844070</v>
      </c>
      <c r="K18" s="49">
        <f>130000-130000</f>
        <v>0</v>
      </c>
      <c r="L18" s="49" t="s">
        <v>584</v>
      </c>
      <c r="M18" s="49">
        <f>SUM(J18:L18)</f>
        <v>3844070</v>
      </c>
    </row>
    <row r="19" spans="1:13" outlineLevel="1" collapsed="1" x14ac:dyDescent="0.25">
      <c r="A19" s="44"/>
      <c r="B19" s="37"/>
      <c r="C19" s="50"/>
      <c r="D19" s="68" t="s">
        <v>666</v>
      </c>
      <c r="E19" s="46"/>
      <c r="F19" s="37"/>
      <c r="G19" s="47"/>
      <c r="H19" s="47"/>
      <c r="I19" s="47"/>
      <c r="J19" s="49">
        <f>SUBTOTAL(9,J6:J18)</f>
        <v>60771170</v>
      </c>
      <c r="K19" s="49">
        <f>SUBTOTAL(9,K6:K18)</f>
        <v>2451500</v>
      </c>
      <c r="L19" s="49">
        <f>SUBTOTAL(9,L6:L18)</f>
        <v>0</v>
      </c>
      <c r="M19" s="49">
        <f>SUBTOTAL(9,M6:M18)</f>
        <v>63222670</v>
      </c>
    </row>
    <row r="20" spans="1:13" ht="25.5" hidden="1" outlineLevel="2" x14ac:dyDescent="0.25">
      <c r="A20" s="44">
        <v>14</v>
      </c>
      <c r="B20" s="37" t="s">
        <v>71</v>
      </c>
      <c r="C20" s="45">
        <v>25300083</v>
      </c>
      <c r="D20" s="37" t="s">
        <v>598</v>
      </c>
      <c r="E20" s="46">
        <v>3989281</v>
      </c>
      <c r="F20" s="37" t="s">
        <v>75</v>
      </c>
      <c r="G20" s="47" t="s">
        <v>18</v>
      </c>
      <c r="H20" s="47" t="s">
        <v>44</v>
      </c>
      <c r="I20" s="47" t="s">
        <v>14</v>
      </c>
      <c r="J20" s="49">
        <v>3846590</v>
      </c>
      <c r="K20" s="49" t="s">
        <v>584</v>
      </c>
      <c r="L20" s="49" t="s">
        <v>584</v>
      </c>
      <c r="M20" s="49">
        <f>SUM(J20:L20)</f>
        <v>3846590</v>
      </c>
    </row>
    <row r="21" spans="1:13" ht="25.5" hidden="1" outlineLevel="2" x14ac:dyDescent="0.25">
      <c r="A21" s="44">
        <v>15</v>
      </c>
      <c r="B21" s="37" t="s">
        <v>71</v>
      </c>
      <c r="C21" s="45">
        <v>25300083</v>
      </c>
      <c r="D21" s="37" t="s">
        <v>598</v>
      </c>
      <c r="E21" s="46">
        <v>8323765</v>
      </c>
      <c r="F21" s="37" t="s">
        <v>78</v>
      </c>
      <c r="G21" s="47" t="s">
        <v>18</v>
      </c>
      <c r="H21" s="47" t="s">
        <v>44</v>
      </c>
      <c r="I21" s="47" t="s">
        <v>14</v>
      </c>
      <c r="J21" s="49">
        <v>2958910</v>
      </c>
      <c r="K21" s="49">
        <v>307300</v>
      </c>
      <c r="L21" s="49" t="s">
        <v>584</v>
      </c>
      <c r="M21" s="49">
        <f>SUM(J21:L21)</f>
        <v>3266210</v>
      </c>
    </row>
    <row r="22" spans="1:13" ht="25.5" hidden="1" outlineLevel="2" x14ac:dyDescent="0.25">
      <c r="A22" s="44">
        <v>16</v>
      </c>
      <c r="B22" s="37" t="s">
        <v>159</v>
      </c>
      <c r="C22" s="45">
        <v>70435618</v>
      </c>
      <c r="D22" s="37" t="s">
        <v>598</v>
      </c>
      <c r="E22" s="46">
        <v>1187474</v>
      </c>
      <c r="F22" s="37" t="s">
        <v>160</v>
      </c>
      <c r="G22" s="47" t="s">
        <v>18</v>
      </c>
      <c r="H22" s="47" t="s">
        <v>44</v>
      </c>
      <c r="I22" s="47" t="s">
        <v>143</v>
      </c>
      <c r="J22" s="49">
        <v>2485480</v>
      </c>
      <c r="K22" s="49">
        <v>250000</v>
      </c>
      <c r="L22" s="49" t="s">
        <v>584</v>
      </c>
      <c r="M22" s="49">
        <f>SUM(J22:L22)</f>
        <v>2735480</v>
      </c>
    </row>
    <row r="23" spans="1:13" ht="25.5" hidden="1" outlineLevel="2" x14ac:dyDescent="0.25">
      <c r="A23" s="44">
        <v>17</v>
      </c>
      <c r="B23" s="37" t="s">
        <v>166</v>
      </c>
      <c r="C23" s="45">
        <v>44018886</v>
      </c>
      <c r="D23" s="37" t="s">
        <v>598</v>
      </c>
      <c r="E23" s="46">
        <v>1963715</v>
      </c>
      <c r="F23" s="37" t="s">
        <v>169</v>
      </c>
      <c r="G23" s="47" t="s">
        <v>18</v>
      </c>
      <c r="H23" s="47" t="s">
        <v>44</v>
      </c>
      <c r="I23" s="47" t="s">
        <v>81</v>
      </c>
      <c r="J23" s="49">
        <v>1982470</v>
      </c>
      <c r="K23" s="49">
        <v>202200</v>
      </c>
      <c r="L23" s="49" t="s">
        <v>584</v>
      </c>
      <c r="M23" s="49">
        <f>SUM(J23:L23)</f>
        <v>2184670</v>
      </c>
    </row>
    <row r="24" spans="1:13" ht="25.5" hidden="1" outlineLevel="2" x14ac:dyDescent="0.25">
      <c r="A24" s="44">
        <v>18</v>
      </c>
      <c r="B24" s="37" t="s">
        <v>166</v>
      </c>
      <c r="C24" s="45">
        <v>44018886</v>
      </c>
      <c r="D24" s="37" t="s">
        <v>598</v>
      </c>
      <c r="E24" s="46">
        <v>5553082</v>
      </c>
      <c r="F24" s="47" t="s">
        <v>178</v>
      </c>
      <c r="G24" s="47" t="s">
        <v>18</v>
      </c>
      <c r="H24" s="47" t="s">
        <v>13</v>
      </c>
      <c r="I24" s="47" t="s">
        <v>81</v>
      </c>
      <c r="J24" s="49">
        <v>1479450</v>
      </c>
      <c r="K24" s="49">
        <v>150900</v>
      </c>
      <c r="L24" s="49" t="s">
        <v>584</v>
      </c>
      <c r="M24" s="49">
        <f>SUM(J24:L24)</f>
        <v>1630350</v>
      </c>
    </row>
    <row r="25" spans="1:13" ht="38.25" hidden="1" outlineLevel="2" x14ac:dyDescent="0.25">
      <c r="A25" s="44">
        <v>19</v>
      </c>
      <c r="B25" s="37" t="s">
        <v>232</v>
      </c>
      <c r="C25" s="45">
        <v>44117434</v>
      </c>
      <c r="D25" s="37" t="s">
        <v>598</v>
      </c>
      <c r="E25" s="46">
        <v>3219933</v>
      </c>
      <c r="F25" s="37" t="s">
        <v>235</v>
      </c>
      <c r="G25" s="47" t="s">
        <v>18</v>
      </c>
      <c r="H25" s="47" t="s">
        <v>13</v>
      </c>
      <c r="I25" s="47" t="s">
        <v>14</v>
      </c>
      <c r="J25" s="49">
        <v>1775340</v>
      </c>
      <c r="K25" s="49">
        <v>251700</v>
      </c>
      <c r="L25" s="49" t="s">
        <v>584</v>
      </c>
      <c r="M25" s="49">
        <f>SUM(J25:L25)</f>
        <v>2027040</v>
      </c>
    </row>
    <row r="26" spans="1:13" outlineLevel="1" collapsed="1" x14ac:dyDescent="0.25">
      <c r="A26" s="44"/>
      <c r="B26" s="37"/>
      <c r="C26" s="45"/>
      <c r="D26" s="68" t="s">
        <v>667</v>
      </c>
      <c r="E26" s="46"/>
      <c r="F26" s="37"/>
      <c r="G26" s="47"/>
      <c r="H26" s="47"/>
      <c r="I26" s="47"/>
      <c r="J26" s="49">
        <f>SUBTOTAL(9,J20:J25)</f>
        <v>14528240</v>
      </c>
      <c r="K26" s="49">
        <f>SUBTOTAL(9,K20:K25)</f>
        <v>1162100</v>
      </c>
      <c r="L26" s="49">
        <f>SUBTOTAL(9,L20:L25)</f>
        <v>0</v>
      </c>
      <c r="M26" s="49">
        <f>SUBTOTAL(9,M20:M25)</f>
        <v>15690340</v>
      </c>
    </row>
    <row r="27" spans="1:13" ht="25.5" hidden="1" outlineLevel="2" x14ac:dyDescent="0.25">
      <c r="A27" s="44">
        <v>20</v>
      </c>
      <c r="B27" s="53" t="s">
        <v>87</v>
      </c>
      <c r="C27" s="50">
        <v>65267991</v>
      </c>
      <c r="D27" s="37" t="s">
        <v>603</v>
      </c>
      <c r="E27" s="44">
        <v>8496098</v>
      </c>
      <c r="F27" s="53" t="s">
        <v>87</v>
      </c>
      <c r="G27" s="53" t="s">
        <v>18</v>
      </c>
      <c r="H27" s="53" t="s">
        <v>44</v>
      </c>
      <c r="I27" s="53" t="s">
        <v>81</v>
      </c>
      <c r="J27" s="49">
        <v>2161040</v>
      </c>
      <c r="K27" s="49">
        <v>219100</v>
      </c>
      <c r="L27" s="49" t="s">
        <v>584</v>
      </c>
      <c r="M27" s="49">
        <f>SUM(J27:L27)</f>
        <v>2380140</v>
      </c>
    </row>
    <row r="28" spans="1:13" ht="25.5" hidden="1" outlineLevel="2" x14ac:dyDescent="0.25">
      <c r="A28" s="44">
        <v>21</v>
      </c>
      <c r="B28" s="37" t="s">
        <v>91</v>
      </c>
      <c r="C28" s="50">
        <v>73633178</v>
      </c>
      <c r="D28" s="37" t="s">
        <v>603</v>
      </c>
      <c r="E28" s="44">
        <v>3893111</v>
      </c>
      <c r="F28" s="37" t="s">
        <v>609</v>
      </c>
      <c r="G28" s="37" t="s">
        <v>18</v>
      </c>
      <c r="H28" s="37" t="s">
        <v>13</v>
      </c>
      <c r="I28" s="37" t="s">
        <v>59</v>
      </c>
      <c r="J28" s="49">
        <v>2364800</v>
      </c>
      <c r="K28" s="49">
        <v>239800</v>
      </c>
      <c r="L28" s="49" t="s">
        <v>584</v>
      </c>
      <c r="M28" s="49">
        <f>SUM(J28:L28)</f>
        <v>2604600</v>
      </c>
    </row>
    <row r="29" spans="1:13" ht="25.5" hidden="1" outlineLevel="2" x14ac:dyDescent="0.25">
      <c r="A29" s="44">
        <v>22</v>
      </c>
      <c r="B29" s="53" t="s">
        <v>99</v>
      </c>
      <c r="C29" s="50">
        <v>73632783</v>
      </c>
      <c r="D29" s="37" t="s">
        <v>603</v>
      </c>
      <c r="E29" s="44">
        <v>7371787</v>
      </c>
      <c r="F29" s="53" t="s">
        <v>105</v>
      </c>
      <c r="G29" s="53" t="s">
        <v>18</v>
      </c>
      <c r="H29" s="53" t="s">
        <v>13</v>
      </c>
      <c r="I29" s="53" t="s">
        <v>101</v>
      </c>
      <c r="J29" s="49">
        <v>2661170</v>
      </c>
      <c r="K29" s="49">
        <v>222600</v>
      </c>
      <c r="L29" s="49" t="s">
        <v>584</v>
      </c>
      <c r="M29" s="49">
        <f>SUM(J29:L29)</f>
        <v>2883770</v>
      </c>
    </row>
    <row r="30" spans="1:13" ht="25.5" hidden="1" outlineLevel="2" x14ac:dyDescent="0.25">
      <c r="A30" s="44">
        <v>23</v>
      </c>
      <c r="B30" s="37" t="s">
        <v>129</v>
      </c>
      <c r="C30" s="45">
        <v>47930560</v>
      </c>
      <c r="D30" s="37" t="s">
        <v>603</v>
      </c>
      <c r="E30" s="46">
        <v>4868538</v>
      </c>
      <c r="F30" s="37" t="s">
        <v>131</v>
      </c>
      <c r="G30" s="47" t="s">
        <v>18</v>
      </c>
      <c r="H30" s="47" t="s">
        <v>13</v>
      </c>
      <c r="I30" s="47" t="s">
        <v>56</v>
      </c>
      <c r="J30" s="49">
        <v>2370970</v>
      </c>
      <c r="K30" s="49">
        <v>240300</v>
      </c>
      <c r="L30" s="49" t="s">
        <v>584</v>
      </c>
      <c r="M30" s="49">
        <f>SUM(J30:L30)</f>
        <v>2611270</v>
      </c>
    </row>
    <row r="31" spans="1:13" hidden="1" outlineLevel="2" x14ac:dyDescent="0.25">
      <c r="A31" s="44">
        <v>24</v>
      </c>
      <c r="B31" s="37" t="s">
        <v>142</v>
      </c>
      <c r="C31" s="45">
        <v>73633071</v>
      </c>
      <c r="D31" s="37" t="s">
        <v>603</v>
      </c>
      <c r="E31" s="46">
        <v>3349012</v>
      </c>
      <c r="F31" s="37" t="s">
        <v>144</v>
      </c>
      <c r="G31" s="47" t="s">
        <v>18</v>
      </c>
      <c r="H31" s="47" t="s">
        <v>13</v>
      </c>
      <c r="I31" s="47" t="s">
        <v>143</v>
      </c>
      <c r="J31" s="49">
        <v>1660910</v>
      </c>
      <c r="K31" s="49">
        <v>168300</v>
      </c>
      <c r="L31" s="49" t="s">
        <v>584</v>
      </c>
      <c r="M31" s="49">
        <f>SUM(J31:L31)</f>
        <v>1829210</v>
      </c>
    </row>
    <row r="32" spans="1:13" hidden="1" outlineLevel="2" x14ac:dyDescent="0.25">
      <c r="A32" s="44">
        <v>25</v>
      </c>
      <c r="B32" s="37" t="s">
        <v>145</v>
      </c>
      <c r="C32" s="45">
        <v>48773514</v>
      </c>
      <c r="D32" s="37" t="s">
        <v>603</v>
      </c>
      <c r="E32" s="46">
        <v>8251985</v>
      </c>
      <c r="F32" s="37" t="s">
        <v>149</v>
      </c>
      <c r="G32" s="47" t="s">
        <v>18</v>
      </c>
      <c r="H32" s="47" t="s">
        <v>13</v>
      </c>
      <c r="I32" s="47" t="s">
        <v>59</v>
      </c>
      <c r="J32" s="49">
        <v>1543600</v>
      </c>
      <c r="K32" s="49">
        <v>156500</v>
      </c>
      <c r="L32" s="49" t="s">
        <v>584</v>
      </c>
      <c r="M32" s="49">
        <f>SUM(J32:L32)</f>
        <v>1700100</v>
      </c>
    </row>
    <row r="33" spans="1:13" hidden="1" outlineLevel="2" x14ac:dyDescent="0.25">
      <c r="A33" s="44">
        <v>26</v>
      </c>
      <c r="B33" s="37" t="s">
        <v>185</v>
      </c>
      <c r="C33" s="45">
        <v>48489336</v>
      </c>
      <c r="D33" s="37" t="s">
        <v>603</v>
      </c>
      <c r="E33" s="46">
        <v>8320216</v>
      </c>
      <c r="F33" s="37" t="s">
        <v>203</v>
      </c>
      <c r="G33" s="47" t="s">
        <v>18</v>
      </c>
      <c r="H33" s="47" t="s">
        <v>13</v>
      </c>
      <c r="I33" s="47" t="s">
        <v>187</v>
      </c>
      <c r="J33" s="49">
        <v>1407760</v>
      </c>
      <c r="K33" s="49">
        <v>142700</v>
      </c>
      <c r="L33" s="49" t="s">
        <v>584</v>
      </c>
      <c r="M33" s="49">
        <f>SUM(J33:L33)</f>
        <v>1550460</v>
      </c>
    </row>
    <row r="34" spans="1:13" ht="25.5" hidden="1" outlineLevel="2" x14ac:dyDescent="0.25">
      <c r="A34" s="44">
        <v>27</v>
      </c>
      <c r="B34" s="37" t="s">
        <v>206</v>
      </c>
      <c r="C34" s="45">
        <v>73633607</v>
      </c>
      <c r="D34" s="37" t="s">
        <v>603</v>
      </c>
      <c r="E34" s="46">
        <v>9612699</v>
      </c>
      <c r="F34" s="37" t="s">
        <v>210</v>
      </c>
      <c r="G34" s="47" t="s">
        <v>18</v>
      </c>
      <c r="H34" s="47" t="s">
        <v>44</v>
      </c>
      <c r="I34" s="47" t="s">
        <v>53</v>
      </c>
      <c r="J34" s="49">
        <v>1821450</v>
      </c>
      <c r="K34" s="49">
        <v>184600</v>
      </c>
      <c r="L34" s="49" t="s">
        <v>584</v>
      </c>
      <c r="M34" s="49">
        <f>SUM(J34:L34)</f>
        <v>2006050</v>
      </c>
    </row>
    <row r="35" spans="1:13" hidden="1" outlineLevel="2" x14ac:dyDescent="0.25">
      <c r="A35" s="44">
        <v>28</v>
      </c>
      <c r="B35" s="37" t="s">
        <v>211</v>
      </c>
      <c r="C35" s="45">
        <v>47997885</v>
      </c>
      <c r="D35" s="37" t="s">
        <v>603</v>
      </c>
      <c r="E35" s="46">
        <v>1669176</v>
      </c>
      <c r="F35" s="37" t="s">
        <v>212</v>
      </c>
      <c r="G35" s="47" t="s">
        <v>18</v>
      </c>
      <c r="H35" s="47" t="s">
        <v>13</v>
      </c>
      <c r="I35" s="47" t="s">
        <v>213</v>
      </c>
      <c r="J35" s="49">
        <v>3334180</v>
      </c>
      <c r="K35" s="49">
        <v>338100</v>
      </c>
      <c r="L35" s="49" t="s">
        <v>584</v>
      </c>
      <c r="M35" s="49">
        <f>SUM(J35:L35)</f>
        <v>3672280</v>
      </c>
    </row>
    <row r="36" spans="1:13" hidden="1" outlineLevel="2" x14ac:dyDescent="0.25">
      <c r="A36" s="44">
        <v>29</v>
      </c>
      <c r="B36" s="37" t="s">
        <v>228</v>
      </c>
      <c r="C36" s="45">
        <v>44740778</v>
      </c>
      <c r="D36" s="37" t="s">
        <v>603</v>
      </c>
      <c r="E36" s="46">
        <v>1424535</v>
      </c>
      <c r="F36" s="37" t="s">
        <v>229</v>
      </c>
      <c r="G36" s="47" t="s">
        <v>18</v>
      </c>
      <c r="H36" s="47" t="s">
        <v>13</v>
      </c>
      <c r="I36" s="47" t="s">
        <v>59</v>
      </c>
      <c r="J36" s="49">
        <v>2426540</v>
      </c>
      <c r="K36" s="49">
        <v>246000</v>
      </c>
      <c r="L36" s="49" t="s">
        <v>584</v>
      </c>
      <c r="M36" s="49">
        <f>SUM(J36:L36)</f>
        <v>2672540</v>
      </c>
    </row>
    <row r="37" spans="1:13" ht="25.5" hidden="1" outlineLevel="2" x14ac:dyDescent="0.25">
      <c r="A37" s="44">
        <v>30</v>
      </c>
      <c r="B37" s="37" t="s">
        <v>242</v>
      </c>
      <c r="C37" s="45">
        <v>26870011</v>
      </c>
      <c r="D37" s="37" t="s">
        <v>603</v>
      </c>
      <c r="E37" s="46">
        <v>4198127</v>
      </c>
      <c r="F37" s="47" t="s">
        <v>243</v>
      </c>
      <c r="G37" s="47" t="s">
        <v>18</v>
      </c>
      <c r="H37" s="47" t="s">
        <v>13</v>
      </c>
      <c r="I37" s="47" t="s">
        <v>59</v>
      </c>
      <c r="J37" s="49">
        <v>1012600</v>
      </c>
      <c r="K37" s="49">
        <v>102600</v>
      </c>
      <c r="L37" s="49" t="s">
        <v>584</v>
      </c>
      <c r="M37" s="49">
        <f>SUM(J37:L37)</f>
        <v>1115200</v>
      </c>
    </row>
    <row r="38" spans="1:13" ht="25.5" hidden="1" outlineLevel="2" x14ac:dyDescent="0.25">
      <c r="A38" s="44">
        <v>31</v>
      </c>
      <c r="B38" s="37" t="s">
        <v>634</v>
      </c>
      <c r="C38" s="45" t="s">
        <v>260</v>
      </c>
      <c r="D38" s="37" t="s">
        <v>603</v>
      </c>
      <c r="E38" s="46">
        <v>1499287</v>
      </c>
      <c r="F38" s="37" t="s">
        <v>264</v>
      </c>
      <c r="G38" s="47" t="s">
        <v>18</v>
      </c>
      <c r="H38" s="47" t="s">
        <v>44</v>
      </c>
      <c r="I38" s="47" t="s">
        <v>153</v>
      </c>
      <c r="J38" s="49">
        <v>2161040</v>
      </c>
      <c r="K38" s="49">
        <v>219100</v>
      </c>
      <c r="L38" s="49" t="s">
        <v>584</v>
      </c>
      <c r="M38" s="49">
        <f>SUM(J38:L38)</f>
        <v>2380140</v>
      </c>
    </row>
    <row r="39" spans="1:13" ht="25.5" hidden="1" outlineLevel="2" x14ac:dyDescent="0.25">
      <c r="A39" s="44">
        <v>32</v>
      </c>
      <c r="B39" s="37" t="s">
        <v>634</v>
      </c>
      <c r="C39" s="45" t="s">
        <v>260</v>
      </c>
      <c r="D39" s="37" t="s">
        <v>603</v>
      </c>
      <c r="E39" s="46">
        <v>5001310</v>
      </c>
      <c r="F39" s="37" t="s">
        <v>639</v>
      </c>
      <c r="G39" s="47" t="s">
        <v>18</v>
      </c>
      <c r="H39" s="47" t="s">
        <v>44</v>
      </c>
      <c r="I39" s="47" t="s">
        <v>122</v>
      </c>
      <c r="J39" s="49">
        <v>8952890</v>
      </c>
      <c r="K39" s="49">
        <v>908100</v>
      </c>
      <c r="L39" s="49" t="s">
        <v>584</v>
      </c>
      <c r="M39" s="49">
        <f>SUM(J39:L39)</f>
        <v>9860990</v>
      </c>
    </row>
    <row r="40" spans="1:13" ht="25.5" hidden="1" outlineLevel="2" x14ac:dyDescent="0.25">
      <c r="A40" s="44">
        <v>33</v>
      </c>
      <c r="B40" s="37" t="s">
        <v>634</v>
      </c>
      <c r="C40" s="50" t="s">
        <v>260</v>
      </c>
      <c r="D40" s="37" t="s">
        <v>603</v>
      </c>
      <c r="E40" s="46">
        <v>5181469</v>
      </c>
      <c r="F40" s="37" t="s">
        <v>275</v>
      </c>
      <c r="G40" s="37" t="s">
        <v>18</v>
      </c>
      <c r="H40" s="37" t="s">
        <v>13</v>
      </c>
      <c r="I40" s="37" t="s">
        <v>14</v>
      </c>
      <c r="J40" s="49">
        <v>3087200</v>
      </c>
      <c r="K40" s="49">
        <v>313100</v>
      </c>
      <c r="L40" s="49" t="s">
        <v>584</v>
      </c>
      <c r="M40" s="49">
        <f>SUM(J40:L40)</f>
        <v>3400300</v>
      </c>
    </row>
    <row r="41" spans="1:13" ht="25.5" hidden="1" outlineLevel="2" x14ac:dyDescent="0.25">
      <c r="A41" s="44">
        <v>34</v>
      </c>
      <c r="B41" s="37" t="s">
        <v>634</v>
      </c>
      <c r="C41" s="45" t="s">
        <v>260</v>
      </c>
      <c r="D41" s="37" t="s">
        <v>603</v>
      </c>
      <c r="E41" s="46">
        <v>6965352</v>
      </c>
      <c r="F41" s="37" t="s">
        <v>269</v>
      </c>
      <c r="G41" s="47" t="s">
        <v>18</v>
      </c>
      <c r="H41" s="47" t="s">
        <v>44</v>
      </c>
      <c r="I41" s="47" t="s">
        <v>59</v>
      </c>
      <c r="J41" s="49">
        <v>3544110</v>
      </c>
      <c r="K41" s="49">
        <v>359300</v>
      </c>
      <c r="L41" s="49" t="s">
        <v>584</v>
      </c>
      <c r="M41" s="49">
        <f>SUM(J41:L41)</f>
        <v>3903410</v>
      </c>
    </row>
    <row r="42" spans="1:13" ht="25.5" hidden="1" outlineLevel="2" x14ac:dyDescent="0.25">
      <c r="A42" s="44">
        <v>35</v>
      </c>
      <c r="B42" s="37" t="s">
        <v>311</v>
      </c>
      <c r="C42" s="50">
        <v>62180444</v>
      </c>
      <c r="D42" s="37" t="s">
        <v>603</v>
      </c>
      <c r="E42" s="46">
        <v>1373730</v>
      </c>
      <c r="F42" s="37" t="s">
        <v>312</v>
      </c>
      <c r="G42" s="47" t="s">
        <v>18</v>
      </c>
      <c r="H42" s="47" t="s">
        <v>13</v>
      </c>
      <c r="I42" s="47" t="s">
        <v>153</v>
      </c>
      <c r="J42" s="49">
        <v>957030</v>
      </c>
      <c r="K42" s="49">
        <v>94000</v>
      </c>
      <c r="L42" s="49" t="s">
        <v>584</v>
      </c>
      <c r="M42" s="49">
        <f>SUM(J42:L42)</f>
        <v>1051030</v>
      </c>
    </row>
    <row r="43" spans="1:13" ht="38.25" hidden="1" outlineLevel="2" x14ac:dyDescent="0.25">
      <c r="A43" s="44">
        <v>36</v>
      </c>
      <c r="B43" s="37" t="s">
        <v>319</v>
      </c>
      <c r="C43" s="45">
        <v>71193430</v>
      </c>
      <c r="D43" s="37" t="s">
        <v>603</v>
      </c>
      <c r="E43" s="46">
        <v>6962438</v>
      </c>
      <c r="F43" s="37" t="s">
        <v>328</v>
      </c>
      <c r="G43" s="47" t="s">
        <v>18</v>
      </c>
      <c r="H43" s="47" t="s">
        <v>44</v>
      </c>
      <c r="I43" s="47" t="s">
        <v>37</v>
      </c>
      <c r="J43" s="49">
        <v>3255000</v>
      </c>
      <c r="K43" s="49">
        <v>288300</v>
      </c>
      <c r="L43" s="49" t="s">
        <v>584</v>
      </c>
      <c r="M43" s="49">
        <f>SUM(J43:L43)</f>
        <v>3543300</v>
      </c>
    </row>
    <row r="44" spans="1:13" ht="38.25" hidden="1" outlineLevel="2" x14ac:dyDescent="0.25">
      <c r="A44" s="44">
        <v>37</v>
      </c>
      <c r="B44" s="37" t="s">
        <v>415</v>
      </c>
      <c r="C44" s="50">
        <v>70850917</v>
      </c>
      <c r="D44" s="37" t="s">
        <v>603</v>
      </c>
      <c r="E44" s="46">
        <v>5055183</v>
      </c>
      <c r="F44" s="37" t="s">
        <v>416</v>
      </c>
      <c r="G44" s="47" t="s">
        <v>18</v>
      </c>
      <c r="H44" s="47" t="s">
        <v>44</v>
      </c>
      <c r="I44" s="47" t="s">
        <v>14</v>
      </c>
      <c r="J44" s="49">
        <v>2593250</v>
      </c>
      <c r="K44" s="49">
        <v>263000</v>
      </c>
      <c r="L44" s="49" t="s">
        <v>584</v>
      </c>
      <c r="M44" s="49">
        <f>SUM(J44:L44)</f>
        <v>2856250</v>
      </c>
    </row>
    <row r="45" spans="1:13" ht="38.25" hidden="1" outlineLevel="2" x14ac:dyDescent="0.25">
      <c r="A45" s="44">
        <v>38</v>
      </c>
      <c r="B45" s="51" t="s">
        <v>335</v>
      </c>
      <c r="C45" s="50">
        <v>71230629</v>
      </c>
      <c r="D45" s="37" t="s">
        <v>603</v>
      </c>
      <c r="E45" s="44">
        <v>4417383</v>
      </c>
      <c r="F45" s="51" t="s">
        <v>337</v>
      </c>
      <c r="G45" s="51" t="s">
        <v>18</v>
      </c>
      <c r="H45" s="51" t="s">
        <v>44</v>
      </c>
      <c r="I45" s="51" t="s">
        <v>187</v>
      </c>
      <c r="J45" s="49">
        <v>2300000</v>
      </c>
      <c r="K45" s="49">
        <v>234800</v>
      </c>
      <c r="L45" s="49" t="s">
        <v>584</v>
      </c>
      <c r="M45" s="49">
        <f>SUM(J45:L45)</f>
        <v>2534800</v>
      </c>
    </row>
    <row r="46" spans="1:13" outlineLevel="1" collapsed="1" x14ac:dyDescent="0.25">
      <c r="A46" s="44"/>
      <c r="B46" s="51"/>
      <c r="C46" s="50"/>
      <c r="D46" s="68" t="s">
        <v>668</v>
      </c>
      <c r="E46" s="44"/>
      <c r="F46" s="51"/>
      <c r="G46" s="51"/>
      <c r="H46" s="51"/>
      <c r="I46" s="51"/>
      <c r="J46" s="49">
        <f>SUBTOTAL(9,J27:J45)</f>
        <v>49615540</v>
      </c>
      <c r="K46" s="49">
        <f>SUBTOTAL(9,K27:K45)</f>
        <v>4940300</v>
      </c>
      <c r="L46" s="49">
        <f>SUBTOTAL(9,L27:L45)</f>
        <v>0</v>
      </c>
      <c r="M46" s="49">
        <f>SUBTOTAL(9,M27:M45)</f>
        <v>54555840</v>
      </c>
    </row>
    <row r="47" spans="1:13" ht="25.5" hidden="1" outlineLevel="2" x14ac:dyDescent="0.25">
      <c r="A47" s="44">
        <v>39</v>
      </c>
      <c r="B47" s="37" t="s">
        <v>634</v>
      </c>
      <c r="C47" s="50" t="s">
        <v>260</v>
      </c>
      <c r="D47" s="37" t="s">
        <v>635</v>
      </c>
      <c r="E47" s="46">
        <v>1056682</v>
      </c>
      <c r="F47" s="37" t="s">
        <v>264</v>
      </c>
      <c r="G47" s="37" t="s">
        <v>28</v>
      </c>
      <c r="H47" s="37" t="s">
        <v>44</v>
      </c>
      <c r="I47" s="37" t="s">
        <v>153</v>
      </c>
      <c r="J47" s="49">
        <v>21013390</v>
      </c>
      <c r="K47" s="49">
        <v>343600</v>
      </c>
      <c r="L47" s="49" t="s">
        <v>584</v>
      </c>
      <c r="M47" s="49">
        <f>SUM(J47:L47)</f>
        <v>21356990</v>
      </c>
    </row>
    <row r="48" spans="1:13" ht="25.5" hidden="1" outlineLevel="2" x14ac:dyDescent="0.25">
      <c r="A48" s="44">
        <v>40</v>
      </c>
      <c r="B48" s="37" t="s">
        <v>634</v>
      </c>
      <c r="C48" s="45" t="s">
        <v>260</v>
      </c>
      <c r="D48" s="37" t="s">
        <v>635</v>
      </c>
      <c r="E48" s="46">
        <v>2044545</v>
      </c>
      <c r="F48" s="37" t="s">
        <v>262</v>
      </c>
      <c r="G48" s="47" t="s">
        <v>28</v>
      </c>
      <c r="H48" s="47" t="s">
        <v>44</v>
      </c>
      <c r="I48" s="47" t="s">
        <v>53</v>
      </c>
      <c r="J48" s="49">
        <v>7545500</v>
      </c>
      <c r="K48" s="49">
        <v>147200</v>
      </c>
      <c r="L48" s="49" t="s">
        <v>584</v>
      </c>
      <c r="M48" s="49">
        <f>SUM(J48:L48)</f>
        <v>7692700</v>
      </c>
    </row>
    <row r="49" spans="1:13" ht="38.25" hidden="1" outlineLevel="2" x14ac:dyDescent="0.25">
      <c r="A49" s="44">
        <v>41</v>
      </c>
      <c r="B49" s="56" t="s">
        <v>400</v>
      </c>
      <c r="C49" s="50" t="s">
        <v>401</v>
      </c>
      <c r="D49" s="37" t="s">
        <v>635</v>
      </c>
      <c r="E49" s="44">
        <v>3814684</v>
      </c>
      <c r="F49" s="56" t="s">
        <v>403</v>
      </c>
      <c r="G49" s="56" t="s">
        <v>28</v>
      </c>
      <c r="H49" s="56" t="s">
        <v>44</v>
      </c>
      <c r="I49" s="56" t="s">
        <v>56</v>
      </c>
      <c r="J49" s="49">
        <v>35300000</v>
      </c>
      <c r="K49" s="49">
        <v>252400</v>
      </c>
      <c r="L49" s="49" t="s">
        <v>584</v>
      </c>
      <c r="M49" s="49">
        <f>SUM(J49:L49)</f>
        <v>35552400</v>
      </c>
    </row>
    <row r="50" spans="1:13" ht="38.25" hidden="1" outlineLevel="2" x14ac:dyDescent="0.25">
      <c r="A50" s="44">
        <v>42</v>
      </c>
      <c r="B50" s="37" t="s">
        <v>400</v>
      </c>
      <c r="C50" s="45" t="s">
        <v>401</v>
      </c>
      <c r="D50" s="37" t="s">
        <v>635</v>
      </c>
      <c r="E50" s="46">
        <v>7585771</v>
      </c>
      <c r="F50" s="37" t="s">
        <v>406</v>
      </c>
      <c r="G50" s="47" t="s">
        <v>28</v>
      </c>
      <c r="H50" s="47" t="s">
        <v>44</v>
      </c>
      <c r="I50" s="47" t="s">
        <v>37</v>
      </c>
      <c r="J50" s="49">
        <v>28580000</v>
      </c>
      <c r="K50" s="49">
        <v>480000</v>
      </c>
      <c r="L50" s="49" t="s">
        <v>584</v>
      </c>
      <c r="M50" s="49">
        <f>SUM(J50:L50)</f>
        <v>29060000</v>
      </c>
    </row>
    <row r="51" spans="1:13" ht="38.25" hidden="1" outlineLevel="2" x14ac:dyDescent="0.25">
      <c r="A51" s="44">
        <v>43</v>
      </c>
      <c r="B51" s="56" t="s">
        <v>400</v>
      </c>
      <c r="C51" s="50" t="s">
        <v>401</v>
      </c>
      <c r="D51" s="56" t="s">
        <v>635</v>
      </c>
      <c r="E51" s="44">
        <v>9985120</v>
      </c>
      <c r="F51" s="56" t="s">
        <v>407</v>
      </c>
      <c r="G51" s="56" t="s">
        <v>28</v>
      </c>
      <c r="H51" s="56" t="s">
        <v>44</v>
      </c>
      <c r="I51" s="56" t="s">
        <v>37</v>
      </c>
      <c r="J51" s="49">
        <v>12007640</v>
      </c>
      <c r="K51" s="49">
        <v>196300</v>
      </c>
      <c r="L51" s="49" t="s">
        <v>584</v>
      </c>
      <c r="M51" s="49">
        <f>SUM(J51:L51)</f>
        <v>12203940</v>
      </c>
    </row>
    <row r="52" spans="1:13" ht="38.25" hidden="1" outlineLevel="2" x14ac:dyDescent="0.25">
      <c r="A52" s="44">
        <v>44</v>
      </c>
      <c r="B52" s="51" t="s">
        <v>319</v>
      </c>
      <c r="C52" s="45">
        <v>71193430</v>
      </c>
      <c r="D52" s="37" t="s">
        <v>635</v>
      </c>
      <c r="E52" s="46">
        <v>1254323</v>
      </c>
      <c r="F52" s="37" t="s">
        <v>320</v>
      </c>
      <c r="G52" s="47" t="s">
        <v>28</v>
      </c>
      <c r="H52" s="47" t="s">
        <v>44</v>
      </c>
      <c r="I52" s="47" t="s">
        <v>37</v>
      </c>
      <c r="J52" s="49">
        <v>43200000</v>
      </c>
      <c r="K52" s="49">
        <v>326900</v>
      </c>
      <c r="L52" s="49" t="s">
        <v>584</v>
      </c>
      <c r="M52" s="49">
        <f>SUM(J52:L52)</f>
        <v>43526900</v>
      </c>
    </row>
    <row r="53" spans="1:13" ht="38.25" hidden="1" outlineLevel="2" x14ac:dyDescent="0.25">
      <c r="A53" s="44">
        <v>45</v>
      </c>
      <c r="B53" s="37" t="s">
        <v>408</v>
      </c>
      <c r="C53" s="45" t="s">
        <v>409</v>
      </c>
      <c r="D53" s="37" t="s">
        <v>635</v>
      </c>
      <c r="E53" s="46">
        <v>5913460</v>
      </c>
      <c r="F53" s="37" t="s">
        <v>413</v>
      </c>
      <c r="G53" s="47" t="s">
        <v>28</v>
      </c>
      <c r="H53" s="47" t="s">
        <v>44</v>
      </c>
      <c r="I53" s="47" t="s">
        <v>187</v>
      </c>
      <c r="J53" s="49">
        <v>10956980</v>
      </c>
      <c r="K53" s="49">
        <v>186400</v>
      </c>
      <c r="L53" s="49" t="s">
        <v>584</v>
      </c>
      <c r="M53" s="49">
        <f>SUM(J53:L53)</f>
        <v>11143380</v>
      </c>
    </row>
    <row r="54" spans="1:13" ht="38.25" hidden="1" outlineLevel="2" x14ac:dyDescent="0.25">
      <c r="A54" s="44">
        <v>46</v>
      </c>
      <c r="B54" s="51" t="s">
        <v>415</v>
      </c>
      <c r="C54" s="50">
        <v>70850917</v>
      </c>
      <c r="D54" s="37" t="s">
        <v>635</v>
      </c>
      <c r="E54" s="46">
        <v>5277371</v>
      </c>
      <c r="F54" s="37" t="s">
        <v>417</v>
      </c>
      <c r="G54" s="47" t="s">
        <v>28</v>
      </c>
      <c r="H54" s="47" t="s">
        <v>44</v>
      </c>
      <c r="I54" s="47" t="s">
        <v>14</v>
      </c>
      <c r="J54" s="49">
        <v>10806880</v>
      </c>
      <c r="K54" s="49">
        <v>176700</v>
      </c>
      <c r="L54" s="49" t="s">
        <v>584</v>
      </c>
      <c r="M54" s="49">
        <f>SUM(J54:L54)</f>
        <v>10983580</v>
      </c>
    </row>
    <row r="55" spans="1:13" ht="38.25" hidden="1" outlineLevel="2" x14ac:dyDescent="0.25">
      <c r="A55" s="44">
        <v>47</v>
      </c>
      <c r="B55" s="51" t="s">
        <v>415</v>
      </c>
      <c r="C55" s="50">
        <v>70850917</v>
      </c>
      <c r="D55" s="37" t="s">
        <v>635</v>
      </c>
      <c r="E55" s="46">
        <v>6482378</v>
      </c>
      <c r="F55" s="37" t="s">
        <v>418</v>
      </c>
      <c r="G55" s="47" t="s">
        <v>28</v>
      </c>
      <c r="H55" s="47" t="s">
        <v>44</v>
      </c>
      <c r="I55" s="47" t="s">
        <v>29</v>
      </c>
      <c r="J55" s="49">
        <v>14584000</v>
      </c>
      <c r="K55" s="49" t="s">
        <v>584</v>
      </c>
      <c r="L55" s="49" t="s">
        <v>584</v>
      </c>
      <c r="M55" s="49">
        <f>SUM(J55:L55)</f>
        <v>14584000</v>
      </c>
    </row>
    <row r="56" spans="1:13" ht="38.25" hidden="1" outlineLevel="2" x14ac:dyDescent="0.25">
      <c r="A56" s="44">
        <v>48</v>
      </c>
      <c r="B56" s="51" t="s">
        <v>423</v>
      </c>
      <c r="C56" s="50" t="s">
        <v>424</v>
      </c>
      <c r="D56" s="37" t="s">
        <v>635</v>
      </c>
      <c r="E56" s="46">
        <v>5136643</v>
      </c>
      <c r="F56" s="37" t="s">
        <v>427</v>
      </c>
      <c r="G56" s="47" t="s">
        <v>28</v>
      </c>
      <c r="H56" s="47" t="s">
        <v>44</v>
      </c>
      <c r="I56" s="47" t="s">
        <v>81</v>
      </c>
      <c r="J56" s="49">
        <v>21600000</v>
      </c>
      <c r="K56" s="49">
        <v>481000</v>
      </c>
      <c r="L56" s="49" t="s">
        <v>584</v>
      </c>
      <c r="M56" s="49">
        <f>SUM(J56:L56)</f>
        <v>22081000</v>
      </c>
    </row>
    <row r="57" spans="1:13" ht="38.25" hidden="1" outlineLevel="2" x14ac:dyDescent="0.25">
      <c r="A57" s="44">
        <v>49</v>
      </c>
      <c r="B57" s="37" t="s">
        <v>423</v>
      </c>
      <c r="C57" s="45" t="s">
        <v>424</v>
      </c>
      <c r="D57" s="37" t="s">
        <v>635</v>
      </c>
      <c r="E57" s="46">
        <v>7057786</v>
      </c>
      <c r="F57" s="37" t="s">
        <v>425</v>
      </c>
      <c r="G57" s="47" t="s">
        <v>28</v>
      </c>
      <c r="H57" s="47" t="s">
        <v>44</v>
      </c>
      <c r="I57" s="47" t="s">
        <v>81</v>
      </c>
      <c r="J57" s="49">
        <v>26600000</v>
      </c>
      <c r="K57" s="49">
        <v>190700</v>
      </c>
      <c r="L57" s="49" t="s">
        <v>584</v>
      </c>
      <c r="M57" s="49">
        <f>SUM(J57:L57)</f>
        <v>26790700</v>
      </c>
    </row>
    <row r="58" spans="1:13" ht="38.25" hidden="1" outlineLevel="2" x14ac:dyDescent="0.25">
      <c r="A58" s="44">
        <v>50</v>
      </c>
      <c r="B58" s="37" t="s">
        <v>423</v>
      </c>
      <c r="C58" s="45" t="s">
        <v>424</v>
      </c>
      <c r="D58" s="37" t="s">
        <v>635</v>
      </c>
      <c r="E58" s="46">
        <v>7157277</v>
      </c>
      <c r="F58" s="37" t="s">
        <v>431</v>
      </c>
      <c r="G58" s="47" t="s">
        <v>28</v>
      </c>
      <c r="H58" s="47" t="s">
        <v>44</v>
      </c>
      <c r="I58" s="47" t="s">
        <v>81</v>
      </c>
      <c r="J58" s="49">
        <v>22800000</v>
      </c>
      <c r="K58" s="49">
        <v>400000</v>
      </c>
      <c r="L58" s="49" t="s">
        <v>584</v>
      </c>
      <c r="M58" s="49">
        <f>SUM(J58:L58)</f>
        <v>23200000</v>
      </c>
    </row>
    <row r="59" spans="1:13" ht="38.25" hidden="1" outlineLevel="2" x14ac:dyDescent="0.25">
      <c r="A59" s="44">
        <v>51</v>
      </c>
      <c r="B59" s="37" t="s">
        <v>423</v>
      </c>
      <c r="C59" s="45" t="s">
        <v>424</v>
      </c>
      <c r="D59" s="37" t="s">
        <v>635</v>
      </c>
      <c r="E59" s="46">
        <v>9147782</v>
      </c>
      <c r="F59" s="37" t="s">
        <v>433</v>
      </c>
      <c r="G59" s="47" t="s">
        <v>28</v>
      </c>
      <c r="H59" s="47" t="s">
        <v>44</v>
      </c>
      <c r="I59" s="47" t="s">
        <v>81</v>
      </c>
      <c r="J59" s="49">
        <v>17800000</v>
      </c>
      <c r="K59" s="49">
        <v>353400</v>
      </c>
      <c r="L59" s="49" t="s">
        <v>584</v>
      </c>
      <c r="M59" s="49">
        <f>SUM(J59:L59)</f>
        <v>18153400</v>
      </c>
    </row>
    <row r="60" spans="1:13" ht="38.25" hidden="1" outlineLevel="2" x14ac:dyDescent="0.25">
      <c r="A60" s="44">
        <v>52</v>
      </c>
      <c r="B60" s="37" t="s">
        <v>423</v>
      </c>
      <c r="C60" s="45" t="s">
        <v>424</v>
      </c>
      <c r="D60" s="37" t="s">
        <v>635</v>
      </c>
      <c r="E60" s="46">
        <v>9227617</v>
      </c>
      <c r="F60" s="37" t="s">
        <v>434</v>
      </c>
      <c r="G60" s="47" t="s">
        <v>28</v>
      </c>
      <c r="H60" s="47" t="s">
        <v>44</v>
      </c>
      <c r="I60" s="47" t="s">
        <v>81</v>
      </c>
      <c r="J60" s="49">
        <v>25600000</v>
      </c>
      <c r="K60" s="49">
        <v>422200</v>
      </c>
      <c r="L60" s="49" t="s">
        <v>584</v>
      </c>
      <c r="M60" s="49">
        <f>SUM(J60:L60)</f>
        <v>26022200</v>
      </c>
    </row>
    <row r="61" spans="1:13" ht="63.75" hidden="1" outlineLevel="2" x14ac:dyDescent="0.25">
      <c r="A61" s="44">
        <v>53</v>
      </c>
      <c r="B61" s="37" t="s">
        <v>436</v>
      </c>
      <c r="C61" s="45">
        <v>49562827</v>
      </c>
      <c r="D61" s="37" t="s">
        <v>635</v>
      </c>
      <c r="E61" s="46">
        <v>5730896</v>
      </c>
      <c r="F61" s="37" t="s">
        <v>441</v>
      </c>
      <c r="G61" s="47" t="s">
        <v>28</v>
      </c>
      <c r="H61" s="47" t="s">
        <v>44</v>
      </c>
      <c r="I61" s="47" t="s">
        <v>101</v>
      </c>
      <c r="J61" s="49">
        <v>10294980</v>
      </c>
      <c r="K61" s="49">
        <f>176700-176700</f>
        <v>0</v>
      </c>
      <c r="L61" s="49" t="s">
        <v>584</v>
      </c>
      <c r="M61" s="49">
        <f>SUM(J61:L61)</f>
        <v>10294980</v>
      </c>
    </row>
    <row r="62" spans="1:13" ht="63.75" hidden="1" outlineLevel="2" x14ac:dyDescent="0.25">
      <c r="A62" s="44">
        <v>54</v>
      </c>
      <c r="B62" s="37" t="s">
        <v>436</v>
      </c>
      <c r="C62" s="50">
        <v>49562827</v>
      </c>
      <c r="D62" s="37" t="s">
        <v>635</v>
      </c>
      <c r="E62" s="46">
        <v>8138516</v>
      </c>
      <c r="F62" s="37" t="s">
        <v>444</v>
      </c>
      <c r="G62" s="47" t="s">
        <v>28</v>
      </c>
      <c r="H62" s="47" t="s">
        <v>44</v>
      </c>
      <c r="I62" s="47" t="s">
        <v>101</v>
      </c>
      <c r="J62" s="49">
        <f>10294980-279996</f>
        <v>10014984</v>
      </c>
      <c r="K62" s="49">
        <f>176700-176700</f>
        <v>0</v>
      </c>
      <c r="L62" s="49" t="s">
        <v>584</v>
      </c>
      <c r="M62" s="49">
        <f>SUM(J62:L62)</f>
        <v>10014984</v>
      </c>
    </row>
    <row r="63" spans="1:13" ht="25.5" outlineLevel="1" collapsed="1" x14ac:dyDescent="0.25">
      <c r="A63" s="44"/>
      <c r="B63" s="37"/>
      <c r="C63" s="50"/>
      <c r="D63" s="68" t="s">
        <v>669</v>
      </c>
      <c r="E63" s="46"/>
      <c r="F63" s="37"/>
      <c r="G63" s="47"/>
      <c r="H63" s="47"/>
      <c r="I63" s="47"/>
      <c r="J63" s="49">
        <f>SUBTOTAL(9,J47:J62)</f>
        <v>318704354</v>
      </c>
      <c r="K63" s="49">
        <f>SUBTOTAL(9,K47:K62)</f>
        <v>3956800</v>
      </c>
      <c r="L63" s="49">
        <f>SUBTOTAL(9,L47:L62)</f>
        <v>0</v>
      </c>
      <c r="M63" s="49">
        <f>SUBTOTAL(9,M47:M62)</f>
        <v>322661154</v>
      </c>
    </row>
    <row r="64" spans="1:13" ht="25.5" hidden="1" outlineLevel="2" x14ac:dyDescent="0.25">
      <c r="A64" s="44">
        <v>55</v>
      </c>
      <c r="B64" s="37" t="s">
        <v>62</v>
      </c>
      <c r="C64" s="45">
        <v>29295327</v>
      </c>
      <c r="D64" s="37" t="s">
        <v>596</v>
      </c>
      <c r="E64" s="46">
        <v>6991665</v>
      </c>
      <c r="F64" s="37" t="s">
        <v>62</v>
      </c>
      <c r="G64" s="47" t="s">
        <v>28</v>
      </c>
      <c r="H64" s="47" t="s">
        <v>13</v>
      </c>
      <c r="I64" s="47" t="s">
        <v>56</v>
      </c>
      <c r="J64" s="49">
        <v>12275450</v>
      </c>
      <c r="K64" s="49" t="s">
        <v>584</v>
      </c>
      <c r="L64" s="49" t="s">
        <v>584</v>
      </c>
      <c r="M64" s="49">
        <f>SUM(J64:L64)</f>
        <v>12275450</v>
      </c>
    </row>
    <row r="65" spans="1:13" ht="25.5" hidden="1" outlineLevel="2" x14ac:dyDescent="0.25">
      <c r="A65" s="44">
        <v>56</v>
      </c>
      <c r="B65" s="37" t="s">
        <v>65</v>
      </c>
      <c r="C65" s="45">
        <v>47934531</v>
      </c>
      <c r="D65" s="37" t="s">
        <v>596</v>
      </c>
      <c r="E65" s="46">
        <v>1375503</v>
      </c>
      <c r="F65" s="37" t="s">
        <v>65</v>
      </c>
      <c r="G65" s="47" t="s">
        <v>28</v>
      </c>
      <c r="H65" s="47" t="s">
        <v>13</v>
      </c>
      <c r="I65" s="47" t="s">
        <v>66</v>
      </c>
      <c r="J65" s="49">
        <v>24815000</v>
      </c>
      <c r="K65" s="49">
        <v>625200</v>
      </c>
      <c r="L65" s="49" t="s">
        <v>584</v>
      </c>
      <c r="M65" s="49">
        <f>SUM(J65:L65)</f>
        <v>25440200</v>
      </c>
    </row>
    <row r="66" spans="1:13" ht="25.5" hidden="1" outlineLevel="2" x14ac:dyDescent="0.25">
      <c r="A66" s="44">
        <v>57</v>
      </c>
      <c r="B66" s="37" t="s">
        <v>91</v>
      </c>
      <c r="C66" s="45">
        <v>73633178</v>
      </c>
      <c r="D66" s="37" t="s">
        <v>596</v>
      </c>
      <c r="E66" s="46">
        <v>1320592</v>
      </c>
      <c r="F66" s="37" t="s">
        <v>92</v>
      </c>
      <c r="G66" s="47" t="s">
        <v>28</v>
      </c>
      <c r="H66" s="47" t="s">
        <v>13</v>
      </c>
      <c r="I66" s="47" t="s">
        <v>59</v>
      </c>
      <c r="J66" s="49">
        <v>8889120</v>
      </c>
      <c r="K66" s="49">
        <v>589600</v>
      </c>
      <c r="L66" s="49" t="s">
        <v>584</v>
      </c>
      <c r="M66" s="49">
        <f>SUM(J66:L66)</f>
        <v>9478720</v>
      </c>
    </row>
    <row r="67" spans="1:13" ht="25.5" hidden="1" outlineLevel="2" x14ac:dyDescent="0.25">
      <c r="A67" s="44">
        <v>58</v>
      </c>
      <c r="B67" s="37" t="s">
        <v>91</v>
      </c>
      <c r="C67" s="45">
        <v>73633178</v>
      </c>
      <c r="D67" s="37" t="s">
        <v>596</v>
      </c>
      <c r="E67" s="46">
        <v>6211334</v>
      </c>
      <c r="F67" s="37" t="s">
        <v>95</v>
      </c>
      <c r="G67" s="47" t="s">
        <v>28</v>
      </c>
      <c r="H67" s="47" t="s">
        <v>13</v>
      </c>
      <c r="I67" s="47" t="s">
        <v>59</v>
      </c>
      <c r="J67" s="49">
        <v>3809610</v>
      </c>
      <c r="K67" s="49">
        <v>252600</v>
      </c>
      <c r="L67" s="49" t="s">
        <v>584</v>
      </c>
      <c r="M67" s="49">
        <f>SUM(J67:L67)</f>
        <v>4062210</v>
      </c>
    </row>
    <row r="68" spans="1:13" ht="38.25" hidden="1" outlineLevel="2" x14ac:dyDescent="0.25">
      <c r="A68" s="44">
        <v>59</v>
      </c>
      <c r="B68" s="37" t="s">
        <v>387</v>
      </c>
      <c r="C68" s="45">
        <v>70851042</v>
      </c>
      <c r="D68" s="37" t="s">
        <v>596</v>
      </c>
      <c r="E68" s="46">
        <v>8660859</v>
      </c>
      <c r="F68" s="37" t="s">
        <v>387</v>
      </c>
      <c r="G68" s="47" t="s">
        <v>28</v>
      </c>
      <c r="H68" s="47" t="s">
        <v>13</v>
      </c>
      <c r="I68" s="47" t="s">
        <v>14</v>
      </c>
      <c r="J68" s="49">
        <v>7195950</v>
      </c>
      <c r="K68" s="49">
        <v>180000</v>
      </c>
      <c r="L68" s="49" t="s">
        <v>584</v>
      </c>
      <c r="M68" s="49">
        <f>SUM(J68:L68)</f>
        <v>7375950</v>
      </c>
    </row>
    <row r="69" spans="1:13" ht="38.25" hidden="1" outlineLevel="2" x14ac:dyDescent="0.25">
      <c r="A69" s="44">
        <v>60</v>
      </c>
      <c r="B69" s="37" t="s">
        <v>387</v>
      </c>
      <c r="C69" s="45">
        <v>70851042</v>
      </c>
      <c r="D69" s="37" t="s">
        <v>596</v>
      </c>
      <c r="E69" s="46" t="s">
        <v>616</v>
      </c>
      <c r="F69" s="37" t="s">
        <v>387</v>
      </c>
      <c r="G69" s="47" t="s">
        <v>28</v>
      </c>
      <c r="H69" s="47" t="s">
        <v>13</v>
      </c>
      <c r="I69" s="47" t="s">
        <v>14</v>
      </c>
      <c r="J69" s="49">
        <v>16300</v>
      </c>
      <c r="K69" s="49" t="s">
        <v>584</v>
      </c>
      <c r="L69" s="49" t="s">
        <v>584</v>
      </c>
      <c r="M69" s="49">
        <f>SUM(J69:L69)</f>
        <v>16300</v>
      </c>
    </row>
    <row r="70" spans="1:13" ht="25.5" hidden="1" outlineLevel="2" x14ac:dyDescent="0.25">
      <c r="A70" s="44">
        <v>61</v>
      </c>
      <c r="B70" s="37" t="s">
        <v>115</v>
      </c>
      <c r="C70" s="45">
        <v>68684053</v>
      </c>
      <c r="D70" s="37" t="s">
        <v>596</v>
      </c>
      <c r="E70" s="46">
        <v>5508286</v>
      </c>
      <c r="F70" s="55" t="s">
        <v>115</v>
      </c>
      <c r="G70" s="47" t="s">
        <v>28</v>
      </c>
      <c r="H70" s="47" t="s">
        <v>13</v>
      </c>
      <c r="I70" s="47" t="s">
        <v>37</v>
      </c>
      <c r="J70" s="49">
        <v>4021260</v>
      </c>
      <c r="K70" s="49">
        <v>200000</v>
      </c>
      <c r="L70" s="49" t="s">
        <v>584</v>
      </c>
      <c r="M70" s="49">
        <f>SUM(J70:L70)</f>
        <v>4221260</v>
      </c>
    </row>
    <row r="71" spans="1:13" ht="38.25" hidden="1" outlineLevel="2" x14ac:dyDescent="0.25">
      <c r="A71" s="44">
        <v>62</v>
      </c>
      <c r="B71" s="37" t="s">
        <v>388</v>
      </c>
      <c r="C71" s="45">
        <v>70850895</v>
      </c>
      <c r="D71" s="37" t="s">
        <v>596</v>
      </c>
      <c r="E71" s="46">
        <v>9612398</v>
      </c>
      <c r="F71" s="37" t="s">
        <v>388</v>
      </c>
      <c r="G71" s="47" t="s">
        <v>28</v>
      </c>
      <c r="H71" s="47" t="s">
        <v>13</v>
      </c>
      <c r="I71" s="47" t="s">
        <v>53</v>
      </c>
      <c r="J71" s="49">
        <v>20710000</v>
      </c>
      <c r="K71" s="49">
        <v>683000</v>
      </c>
      <c r="L71" s="49" t="s">
        <v>584</v>
      </c>
      <c r="M71" s="49">
        <f>SUM(J71:L71)</f>
        <v>21393000</v>
      </c>
    </row>
    <row r="72" spans="1:13" ht="25.5" hidden="1" outlineLevel="2" x14ac:dyDescent="0.25">
      <c r="A72" s="44">
        <v>63</v>
      </c>
      <c r="B72" s="37" t="s">
        <v>390</v>
      </c>
      <c r="C72" s="45">
        <v>70850941</v>
      </c>
      <c r="D72" s="37" t="s">
        <v>596</v>
      </c>
      <c r="E72" s="46">
        <v>6376307</v>
      </c>
      <c r="F72" s="37" t="s">
        <v>390</v>
      </c>
      <c r="G72" s="47" t="s">
        <v>28</v>
      </c>
      <c r="H72" s="47" t="s">
        <v>13</v>
      </c>
      <c r="I72" s="47" t="s">
        <v>14</v>
      </c>
      <c r="J72" s="49">
        <v>24650000</v>
      </c>
      <c r="K72" s="49">
        <v>1222200</v>
      </c>
      <c r="L72" s="49" t="s">
        <v>584</v>
      </c>
      <c r="M72" s="49">
        <f>SUM(J72:L72)</f>
        <v>25872200</v>
      </c>
    </row>
    <row r="73" spans="1:13" ht="38.25" hidden="1" outlineLevel="2" x14ac:dyDescent="0.25">
      <c r="A73" s="44">
        <v>64</v>
      </c>
      <c r="B73" s="37" t="s">
        <v>391</v>
      </c>
      <c r="C73" s="45">
        <v>70850976</v>
      </c>
      <c r="D73" s="37" t="s">
        <v>596</v>
      </c>
      <c r="E73" s="46">
        <v>5385508</v>
      </c>
      <c r="F73" s="37" t="s">
        <v>391</v>
      </c>
      <c r="G73" s="47" t="s">
        <v>28</v>
      </c>
      <c r="H73" s="47" t="s">
        <v>13</v>
      </c>
      <c r="I73" s="47" t="s">
        <v>153</v>
      </c>
      <c r="J73" s="49">
        <v>13333670</v>
      </c>
      <c r="K73" s="49">
        <v>884300</v>
      </c>
      <c r="L73" s="49" t="s">
        <v>584</v>
      </c>
      <c r="M73" s="49">
        <f>SUM(J73:L73)</f>
        <v>14217970</v>
      </c>
    </row>
    <row r="74" spans="1:13" ht="25.5" hidden="1" outlineLevel="2" x14ac:dyDescent="0.25">
      <c r="A74" s="44">
        <v>65</v>
      </c>
      <c r="B74" s="37" t="s">
        <v>145</v>
      </c>
      <c r="C74" s="45">
        <v>48773514</v>
      </c>
      <c r="D74" s="37" t="s">
        <v>596</v>
      </c>
      <c r="E74" s="46">
        <v>5713671</v>
      </c>
      <c r="F74" s="37" t="s">
        <v>147</v>
      </c>
      <c r="G74" s="47" t="s">
        <v>28</v>
      </c>
      <c r="H74" s="47" t="s">
        <v>13</v>
      </c>
      <c r="I74" s="47" t="s">
        <v>59</v>
      </c>
      <c r="J74" s="49">
        <v>4021260</v>
      </c>
      <c r="K74" s="49">
        <v>266600</v>
      </c>
      <c r="L74" s="49" t="s">
        <v>584</v>
      </c>
      <c r="M74" s="49">
        <f>SUM(J74:L74)</f>
        <v>4287860</v>
      </c>
    </row>
    <row r="75" spans="1:13" hidden="1" outlineLevel="2" x14ac:dyDescent="0.25">
      <c r="A75" s="44">
        <v>66</v>
      </c>
      <c r="B75" s="53" t="s">
        <v>150</v>
      </c>
      <c r="C75" s="50">
        <v>46276262</v>
      </c>
      <c r="D75" s="37" t="s">
        <v>596</v>
      </c>
      <c r="E75" s="44">
        <v>4645805</v>
      </c>
      <c r="F75" s="53" t="s">
        <v>156</v>
      </c>
      <c r="G75" s="53" t="s">
        <v>28</v>
      </c>
      <c r="H75" s="53" t="s">
        <v>13</v>
      </c>
      <c r="I75" s="53" t="s">
        <v>153</v>
      </c>
      <c r="J75" s="49">
        <v>9735690</v>
      </c>
      <c r="K75" s="49">
        <v>645800</v>
      </c>
      <c r="L75" s="49" t="s">
        <v>584</v>
      </c>
      <c r="M75" s="49">
        <f>SUM(J75:L75)</f>
        <v>10381490</v>
      </c>
    </row>
    <row r="76" spans="1:13" hidden="1" outlineLevel="2" x14ac:dyDescent="0.25">
      <c r="A76" s="44">
        <v>67</v>
      </c>
      <c r="B76" s="37" t="s">
        <v>166</v>
      </c>
      <c r="C76" s="45">
        <v>44018886</v>
      </c>
      <c r="D76" s="37" t="s">
        <v>596</v>
      </c>
      <c r="E76" s="46">
        <v>2566221</v>
      </c>
      <c r="F76" s="37" t="s">
        <v>171</v>
      </c>
      <c r="G76" s="47" t="s">
        <v>28</v>
      </c>
      <c r="H76" s="47" t="s">
        <v>13</v>
      </c>
      <c r="I76" s="47" t="s">
        <v>81</v>
      </c>
      <c r="J76" s="49">
        <v>5079490</v>
      </c>
      <c r="K76" s="49">
        <v>242300</v>
      </c>
      <c r="L76" s="49" t="s">
        <v>584</v>
      </c>
      <c r="M76" s="49">
        <f>SUM(J76:L76)</f>
        <v>5321790</v>
      </c>
    </row>
    <row r="77" spans="1:13" ht="25.5" hidden="1" outlineLevel="2" x14ac:dyDescent="0.25">
      <c r="A77" s="44">
        <v>68</v>
      </c>
      <c r="B77" s="37" t="s">
        <v>166</v>
      </c>
      <c r="C77" s="45">
        <v>44018886</v>
      </c>
      <c r="D77" s="37" t="s">
        <v>596</v>
      </c>
      <c r="E77" s="46">
        <v>9608438</v>
      </c>
      <c r="F77" s="37" t="s">
        <v>182</v>
      </c>
      <c r="G77" s="47" t="s">
        <v>28</v>
      </c>
      <c r="H77" s="47" t="s">
        <v>13</v>
      </c>
      <c r="I77" s="47" t="s">
        <v>81</v>
      </c>
      <c r="J77" s="49">
        <v>5926070</v>
      </c>
      <c r="K77" s="49">
        <v>282700</v>
      </c>
      <c r="L77" s="49" t="s">
        <v>584</v>
      </c>
      <c r="M77" s="49">
        <f>SUM(J77:L77)</f>
        <v>6208770</v>
      </c>
    </row>
    <row r="78" spans="1:13" ht="25.5" hidden="1" outlineLevel="2" x14ac:dyDescent="0.25">
      <c r="A78" s="44">
        <v>69</v>
      </c>
      <c r="B78" s="37" t="s">
        <v>185</v>
      </c>
      <c r="C78" s="45">
        <v>48489336</v>
      </c>
      <c r="D78" s="37" t="s">
        <v>596</v>
      </c>
      <c r="E78" s="46">
        <v>1494420</v>
      </c>
      <c r="F78" s="37" t="s">
        <v>186</v>
      </c>
      <c r="G78" s="47" t="s">
        <v>28</v>
      </c>
      <c r="H78" s="47" t="s">
        <v>13</v>
      </c>
      <c r="I78" s="47" t="s">
        <v>187</v>
      </c>
      <c r="J78" s="49">
        <v>2539740</v>
      </c>
      <c r="K78" s="49">
        <v>168300</v>
      </c>
      <c r="L78" s="49" t="s">
        <v>584</v>
      </c>
      <c r="M78" s="49">
        <f>SUM(J78:L78)</f>
        <v>2708040</v>
      </c>
    </row>
    <row r="79" spans="1:13" hidden="1" outlineLevel="2" x14ac:dyDescent="0.25">
      <c r="A79" s="44">
        <v>70</v>
      </c>
      <c r="B79" s="37" t="s">
        <v>185</v>
      </c>
      <c r="C79" s="45">
        <v>48489336</v>
      </c>
      <c r="D79" s="37" t="s">
        <v>596</v>
      </c>
      <c r="E79" s="46">
        <v>2002899</v>
      </c>
      <c r="F79" s="37" t="s">
        <v>189</v>
      </c>
      <c r="G79" s="47" t="s">
        <v>28</v>
      </c>
      <c r="H79" s="47" t="s">
        <v>13</v>
      </c>
      <c r="I79" s="47" t="s">
        <v>187</v>
      </c>
      <c r="J79" s="49">
        <v>3174680</v>
      </c>
      <c r="K79" s="49">
        <v>210400</v>
      </c>
      <c r="L79" s="49" t="s">
        <v>584</v>
      </c>
      <c r="M79" s="49">
        <f>SUM(J79:L79)</f>
        <v>3385080</v>
      </c>
    </row>
    <row r="80" spans="1:13" ht="25.5" hidden="1" outlineLevel="2" x14ac:dyDescent="0.25">
      <c r="A80" s="44">
        <v>71</v>
      </c>
      <c r="B80" s="37" t="s">
        <v>185</v>
      </c>
      <c r="C80" s="45">
        <v>48489336</v>
      </c>
      <c r="D80" s="37" t="s">
        <v>596</v>
      </c>
      <c r="E80" s="46">
        <v>2694393</v>
      </c>
      <c r="F80" s="47" t="s">
        <v>191</v>
      </c>
      <c r="G80" s="47" t="s">
        <v>28</v>
      </c>
      <c r="H80" s="47" t="s">
        <v>13</v>
      </c>
      <c r="I80" s="47" t="s">
        <v>187</v>
      </c>
      <c r="J80" s="49">
        <v>3597970</v>
      </c>
      <c r="K80" s="49">
        <v>238500</v>
      </c>
      <c r="L80" s="49" t="s">
        <v>584</v>
      </c>
      <c r="M80" s="49">
        <f>SUM(J80:L80)</f>
        <v>3836470</v>
      </c>
    </row>
    <row r="81" spans="1:13" ht="25.5" hidden="1" outlineLevel="2" x14ac:dyDescent="0.25">
      <c r="A81" s="44">
        <v>72</v>
      </c>
      <c r="B81" s="37" t="s">
        <v>211</v>
      </c>
      <c r="C81" s="45">
        <v>47997885</v>
      </c>
      <c r="D81" s="37" t="s">
        <v>596</v>
      </c>
      <c r="E81" s="46">
        <v>8071473</v>
      </c>
      <c r="F81" s="37" t="s">
        <v>224</v>
      </c>
      <c r="G81" s="47" t="s">
        <v>28</v>
      </c>
      <c r="H81" s="47" t="s">
        <v>13</v>
      </c>
      <c r="I81" s="47" t="s">
        <v>213</v>
      </c>
      <c r="J81" s="49">
        <v>5502770</v>
      </c>
      <c r="K81" s="49">
        <v>364900</v>
      </c>
      <c r="L81" s="49" t="s">
        <v>584</v>
      </c>
      <c r="M81" s="49">
        <f>SUM(J81:L81)</f>
        <v>5867670</v>
      </c>
    </row>
    <row r="82" spans="1:13" ht="25.5" hidden="1" outlineLevel="2" x14ac:dyDescent="0.25">
      <c r="A82" s="44">
        <v>73</v>
      </c>
      <c r="B82" s="37" t="s">
        <v>237</v>
      </c>
      <c r="C82" s="45">
        <v>70599858</v>
      </c>
      <c r="D82" s="37" t="s">
        <v>596</v>
      </c>
      <c r="E82" s="46">
        <v>1898055</v>
      </c>
      <c r="F82" s="37" t="s">
        <v>238</v>
      </c>
      <c r="G82" s="47" t="s">
        <v>28</v>
      </c>
      <c r="H82" s="47" t="s">
        <v>13</v>
      </c>
      <c r="I82" s="47" t="s">
        <v>101</v>
      </c>
      <c r="J82" s="49">
        <v>4232900</v>
      </c>
      <c r="K82" s="49">
        <v>280700</v>
      </c>
      <c r="L82" s="49" t="s">
        <v>584</v>
      </c>
      <c r="M82" s="49">
        <f>SUM(J82:L82)</f>
        <v>4513600</v>
      </c>
    </row>
    <row r="83" spans="1:13" ht="38.25" hidden="1" outlineLevel="2" x14ac:dyDescent="0.25">
      <c r="A83" s="44">
        <v>74</v>
      </c>
      <c r="B83" s="53" t="s">
        <v>253</v>
      </c>
      <c r="C83" s="50">
        <v>63029391</v>
      </c>
      <c r="D83" s="37" t="s">
        <v>596</v>
      </c>
      <c r="E83" s="44">
        <v>7633164</v>
      </c>
      <c r="F83" s="53" t="s">
        <v>254</v>
      </c>
      <c r="G83" s="53" t="s">
        <v>28</v>
      </c>
      <c r="H83" s="53" t="s">
        <v>13</v>
      </c>
      <c r="I83" s="53" t="s">
        <v>14</v>
      </c>
      <c r="J83" s="49">
        <v>4021260</v>
      </c>
      <c r="K83" s="49">
        <v>266600</v>
      </c>
      <c r="L83" s="49" t="s">
        <v>584</v>
      </c>
      <c r="M83" s="49">
        <f>SUM(J83:L83)</f>
        <v>4287860</v>
      </c>
    </row>
    <row r="84" spans="1:13" ht="25.5" hidden="1" outlineLevel="2" x14ac:dyDescent="0.25">
      <c r="A84" s="44">
        <v>75</v>
      </c>
      <c r="B84" s="53" t="s">
        <v>634</v>
      </c>
      <c r="C84" s="50" t="s">
        <v>260</v>
      </c>
      <c r="D84" s="37" t="s">
        <v>596</v>
      </c>
      <c r="E84" s="44">
        <v>4961534</v>
      </c>
      <c r="F84" s="53" t="s">
        <v>262</v>
      </c>
      <c r="G84" s="53" t="s">
        <v>28</v>
      </c>
      <c r="H84" s="51" t="s">
        <v>13</v>
      </c>
      <c r="I84" s="53" t="s">
        <v>53</v>
      </c>
      <c r="J84" s="49">
        <v>3174680</v>
      </c>
      <c r="K84" s="49">
        <v>210400</v>
      </c>
      <c r="L84" s="49" t="s">
        <v>584</v>
      </c>
      <c r="M84" s="49">
        <f>SUM(J84:L84)</f>
        <v>3385080</v>
      </c>
    </row>
    <row r="85" spans="1:13" ht="25.5" hidden="1" outlineLevel="2" x14ac:dyDescent="0.25">
      <c r="A85" s="44">
        <v>76</v>
      </c>
      <c r="B85" s="37" t="s">
        <v>634</v>
      </c>
      <c r="C85" s="50" t="s">
        <v>260</v>
      </c>
      <c r="D85" s="37" t="s">
        <v>596</v>
      </c>
      <c r="E85" s="46">
        <v>5269505</v>
      </c>
      <c r="F85" s="37" t="s">
        <v>276</v>
      </c>
      <c r="G85" s="47" t="s">
        <v>28</v>
      </c>
      <c r="H85" s="47" t="s">
        <v>13</v>
      </c>
      <c r="I85" s="47" t="s">
        <v>14</v>
      </c>
      <c r="J85" s="49">
        <v>9735690</v>
      </c>
      <c r="K85" s="49">
        <v>645800</v>
      </c>
      <c r="L85" s="49" t="s">
        <v>584</v>
      </c>
      <c r="M85" s="49">
        <f>SUM(J85:L85)</f>
        <v>10381490</v>
      </c>
    </row>
    <row r="86" spans="1:13" ht="25.5" hidden="1" outlineLevel="2" x14ac:dyDescent="0.25">
      <c r="A86" s="44">
        <v>77</v>
      </c>
      <c r="B86" s="37" t="s">
        <v>311</v>
      </c>
      <c r="C86" s="50">
        <v>62180444</v>
      </c>
      <c r="D86" s="37" t="s">
        <v>596</v>
      </c>
      <c r="E86" s="46">
        <v>1869567</v>
      </c>
      <c r="F86" s="37" t="s">
        <v>313</v>
      </c>
      <c r="G86" s="47" t="s">
        <v>28</v>
      </c>
      <c r="H86" s="47" t="s">
        <v>13</v>
      </c>
      <c r="I86" s="47" t="s">
        <v>153</v>
      </c>
      <c r="J86" s="49">
        <v>8889120</v>
      </c>
      <c r="K86" s="49">
        <v>582000</v>
      </c>
      <c r="L86" s="49" t="s">
        <v>584</v>
      </c>
      <c r="M86" s="49">
        <f>SUM(J86:L86)</f>
        <v>9471120</v>
      </c>
    </row>
    <row r="87" spans="1:13" ht="25.5" hidden="1" outlineLevel="2" x14ac:dyDescent="0.25">
      <c r="A87" s="44">
        <v>78</v>
      </c>
      <c r="B87" s="37" t="s">
        <v>311</v>
      </c>
      <c r="C87" s="50">
        <v>62180444</v>
      </c>
      <c r="D87" s="37" t="s">
        <v>596</v>
      </c>
      <c r="E87" s="46">
        <v>3511015</v>
      </c>
      <c r="F87" s="37" t="s">
        <v>313</v>
      </c>
      <c r="G87" s="47" t="s">
        <v>28</v>
      </c>
      <c r="H87" s="47" t="s">
        <v>13</v>
      </c>
      <c r="I87" s="47" t="s">
        <v>153</v>
      </c>
      <c r="J87" s="49">
        <v>14815200</v>
      </c>
      <c r="K87" s="49">
        <v>969000</v>
      </c>
      <c r="L87" s="49" t="s">
        <v>584</v>
      </c>
      <c r="M87" s="49">
        <f>SUM(J87:L87)</f>
        <v>15784200</v>
      </c>
    </row>
    <row r="88" spans="1:13" ht="25.5" hidden="1" outlineLevel="2" x14ac:dyDescent="0.25">
      <c r="A88" s="44">
        <v>79</v>
      </c>
      <c r="B88" s="37" t="s">
        <v>311</v>
      </c>
      <c r="C88" s="50">
        <v>62180444</v>
      </c>
      <c r="D88" s="37" t="s">
        <v>596</v>
      </c>
      <c r="E88" s="46" t="s">
        <v>653</v>
      </c>
      <c r="F88" s="47" t="s">
        <v>313</v>
      </c>
      <c r="G88" s="47" t="s">
        <v>28</v>
      </c>
      <c r="H88" s="47" t="s">
        <v>13</v>
      </c>
      <c r="I88" s="47" t="s">
        <v>153</v>
      </c>
      <c r="J88" s="49">
        <v>65200</v>
      </c>
      <c r="K88" s="49" t="s">
        <v>584</v>
      </c>
      <c r="L88" s="49" t="s">
        <v>584</v>
      </c>
      <c r="M88" s="49">
        <f>SUM(J88:L88)</f>
        <v>65200</v>
      </c>
    </row>
    <row r="89" spans="1:13" ht="38.25" hidden="1" outlineLevel="2" x14ac:dyDescent="0.25">
      <c r="A89" s="44">
        <v>80</v>
      </c>
      <c r="B89" s="37" t="s">
        <v>319</v>
      </c>
      <c r="C89" s="45">
        <v>71193430</v>
      </c>
      <c r="D89" s="37" t="s">
        <v>596</v>
      </c>
      <c r="E89" s="46">
        <v>5115374</v>
      </c>
      <c r="F89" s="37" t="s">
        <v>325</v>
      </c>
      <c r="G89" s="47" t="s">
        <v>28</v>
      </c>
      <c r="H89" s="47" t="s">
        <v>13</v>
      </c>
      <c r="I89" s="47" t="s">
        <v>37</v>
      </c>
      <c r="J89" s="49">
        <v>25612920</v>
      </c>
      <c r="K89" s="49">
        <v>665200</v>
      </c>
      <c r="L89" s="49" t="s">
        <v>584</v>
      </c>
      <c r="M89" s="49">
        <f>SUM(J89:L89)</f>
        <v>26278120</v>
      </c>
    </row>
    <row r="90" spans="1:13" ht="38.25" hidden="1" outlineLevel="2" x14ac:dyDescent="0.25">
      <c r="A90" s="44">
        <v>81</v>
      </c>
      <c r="B90" s="37" t="s">
        <v>319</v>
      </c>
      <c r="C90" s="45">
        <v>71193430</v>
      </c>
      <c r="D90" s="37" t="s">
        <v>596</v>
      </c>
      <c r="E90" s="46">
        <v>9606164</v>
      </c>
      <c r="F90" s="37" t="s">
        <v>331</v>
      </c>
      <c r="G90" s="47" t="s">
        <v>28</v>
      </c>
      <c r="H90" s="47" t="s">
        <v>13</v>
      </c>
      <c r="I90" s="47" t="s">
        <v>37</v>
      </c>
      <c r="J90" s="49">
        <v>16931660</v>
      </c>
      <c r="K90" s="49">
        <v>607800</v>
      </c>
      <c r="L90" s="49" t="s">
        <v>584</v>
      </c>
      <c r="M90" s="49">
        <f>SUM(J90:L90)</f>
        <v>17539460</v>
      </c>
    </row>
    <row r="91" spans="1:13" ht="38.25" hidden="1" outlineLevel="2" x14ac:dyDescent="0.25">
      <c r="A91" s="44">
        <v>82</v>
      </c>
      <c r="B91" s="37" t="s">
        <v>319</v>
      </c>
      <c r="C91" s="45">
        <v>71193430</v>
      </c>
      <c r="D91" s="37" t="s">
        <v>596</v>
      </c>
      <c r="E91" s="46">
        <v>9987041</v>
      </c>
      <c r="F91" s="37" t="s">
        <v>332</v>
      </c>
      <c r="G91" s="47" t="s">
        <v>28</v>
      </c>
      <c r="H91" s="47" t="s">
        <v>13</v>
      </c>
      <c r="I91" s="47" t="s">
        <v>37</v>
      </c>
      <c r="J91" s="49">
        <v>17566590</v>
      </c>
      <c r="K91" s="49">
        <v>638100</v>
      </c>
      <c r="L91" s="49" t="s">
        <v>584</v>
      </c>
      <c r="M91" s="49">
        <f>SUM(J91:L91)</f>
        <v>18204690</v>
      </c>
    </row>
    <row r="92" spans="1:13" ht="25.5" hidden="1" outlineLevel="2" x14ac:dyDescent="0.25">
      <c r="A92" s="44">
        <v>83</v>
      </c>
      <c r="B92" s="37" t="s">
        <v>408</v>
      </c>
      <c r="C92" s="45" t="s">
        <v>409</v>
      </c>
      <c r="D92" s="37" t="s">
        <v>596</v>
      </c>
      <c r="E92" s="46">
        <v>1641635</v>
      </c>
      <c r="F92" s="37" t="s">
        <v>410</v>
      </c>
      <c r="G92" s="47" t="s">
        <v>28</v>
      </c>
      <c r="H92" s="47" t="s">
        <v>13</v>
      </c>
      <c r="I92" s="47" t="s">
        <v>187</v>
      </c>
      <c r="J92" s="49">
        <v>26298980</v>
      </c>
      <c r="K92" s="49">
        <v>949700</v>
      </c>
      <c r="L92" s="49" t="s">
        <v>584</v>
      </c>
      <c r="M92" s="49">
        <f>SUM(J92:L92)</f>
        <v>27248680</v>
      </c>
    </row>
    <row r="93" spans="1:13" ht="38.25" hidden="1" outlineLevel="2" x14ac:dyDescent="0.25">
      <c r="A93" s="44">
        <v>84</v>
      </c>
      <c r="B93" s="37" t="s">
        <v>408</v>
      </c>
      <c r="C93" s="45">
        <v>70850909</v>
      </c>
      <c r="D93" s="37" t="s">
        <v>596</v>
      </c>
      <c r="E93" s="46">
        <v>6523437</v>
      </c>
      <c r="F93" s="37" t="s">
        <v>656</v>
      </c>
      <c r="G93" s="47" t="s">
        <v>28</v>
      </c>
      <c r="H93" s="47" t="s">
        <v>13</v>
      </c>
      <c r="I93" s="47" t="s">
        <v>143</v>
      </c>
      <c r="J93" s="49">
        <v>8465820</v>
      </c>
      <c r="K93" s="49">
        <v>561500</v>
      </c>
      <c r="L93" s="49" t="s">
        <v>584</v>
      </c>
      <c r="M93" s="49">
        <f>SUM(J93:L93)</f>
        <v>9027320</v>
      </c>
    </row>
    <row r="94" spans="1:13" ht="25.5" hidden="1" outlineLevel="2" x14ac:dyDescent="0.25">
      <c r="A94" s="44">
        <v>85</v>
      </c>
      <c r="B94" s="56" t="s">
        <v>333</v>
      </c>
      <c r="C94" s="50">
        <v>75079771</v>
      </c>
      <c r="D94" s="37" t="s">
        <v>596</v>
      </c>
      <c r="E94" s="44">
        <v>5512254</v>
      </c>
      <c r="F94" s="56" t="s">
        <v>334</v>
      </c>
      <c r="G94" s="56" t="s">
        <v>28</v>
      </c>
      <c r="H94" s="56" t="s">
        <v>13</v>
      </c>
      <c r="I94" s="56" t="s">
        <v>37</v>
      </c>
      <c r="J94" s="49">
        <v>6561010</v>
      </c>
      <c r="K94" s="49">
        <v>435100</v>
      </c>
      <c r="L94" s="49" t="s">
        <v>584</v>
      </c>
      <c r="M94" s="49">
        <f>SUM(J94:L94)</f>
        <v>6996110</v>
      </c>
    </row>
    <row r="95" spans="1:13" ht="38.25" hidden="1" outlineLevel="2" x14ac:dyDescent="0.25">
      <c r="A95" s="44">
        <v>86</v>
      </c>
      <c r="B95" s="51" t="s">
        <v>423</v>
      </c>
      <c r="C95" s="50" t="s">
        <v>424</v>
      </c>
      <c r="D95" s="37" t="s">
        <v>596</v>
      </c>
      <c r="E95" s="46">
        <v>4873208</v>
      </c>
      <c r="F95" s="37" t="s">
        <v>426</v>
      </c>
      <c r="G95" s="47" t="s">
        <v>28</v>
      </c>
      <c r="H95" s="47" t="s">
        <v>13</v>
      </c>
      <c r="I95" s="47" t="s">
        <v>81</v>
      </c>
      <c r="J95" s="49">
        <v>20000000</v>
      </c>
      <c r="K95" s="49">
        <v>1020000</v>
      </c>
      <c r="L95" s="49" t="s">
        <v>584</v>
      </c>
      <c r="M95" s="49">
        <f>SUM(J95:L95)</f>
        <v>21020000</v>
      </c>
    </row>
    <row r="96" spans="1:13" ht="38.25" hidden="1" outlineLevel="2" x14ac:dyDescent="0.25">
      <c r="A96" s="44">
        <v>87</v>
      </c>
      <c r="B96" s="37" t="s">
        <v>423</v>
      </c>
      <c r="C96" s="45" t="s">
        <v>424</v>
      </c>
      <c r="D96" s="37" t="s">
        <v>596</v>
      </c>
      <c r="E96" s="46">
        <v>5582729</v>
      </c>
      <c r="F96" s="37" t="s">
        <v>428</v>
      </c>
      <c r="G96" s="47" t="s">
        <v>28</v>
      </c>
      <c r="H96" s="47" t="s">
        <v>13</v>
      </c>
      <c r="I96" s="47" t="s">
        <v>81</v>
      </c>
      <c r="J96" s="49">
        <v>8042530</v>
      </c>
      <c r="K96" s="49">
        <v>533400</v>
      </c>
      <c r="L96" s="49" t="s">
        <v>584</v>
      </c>
      <c r="M96" s="49">
        <f>SUM(J96:L96)</f>
        <v>8575930</v>
      </c>
    </row>
    <row r="97" spans="1:13" ht="38.25" hidden="1" outlineLevel="2" x14ac:dyDescent="0.25">
      <c r="A97" s="44">
        <v>88</v>
      </c>
      <c r="B97" s="37" t="s">
        <v>423</v>
      </c>
      <c r="C97" s="45" t="s">
        <v>424</v>
      </c>
      <c r="D97" s="37" t="s">
        <v>596</v>
      </c>
      <c r="E97" s="46">
        <v>8332631</v>
      </c>
      <c r="F97" s="37" t="s">
        <v>432</v>
      </c>
      <c r="G97" s="47" t="s">
        <v>28</v>
      </c>
      <c r="H97" s="47" t="s">
        <v>13</v>
      </c>
      <c r="I97" s="47" t="s">
        <v>81</v>
      </c>
      <c r="J97" s="49">
        <v>19350000</v>
      </c>
      <c r="K97" s="49">
        <v>770000</v>
      </c>
      <c r="L97" s="49" t="s">
        <v>584</v>
      </c>
      <c r="M97" s="49">
        <f>SUM(J97:L97)</f>
        <v>20120000</v>
      </c>
    </row>
    <row r="98" spans="1:13" ht="25.5" hidden="1" outlineLevel="2" x14ac:dyDescent="0.25">
      <c r="A98" s="44">
        <v>89</v>
      </c>
      <c r="B98" s="37" t="s">
        <v>436</v>
      </c>
      <c r="C98" s="45">
        <v>49562827</v>
      </c>
      <c r="D98" s="37" t="s">
        <v>596</v>
      </c>
      <c r="E98" s="46">
        <v>2080657</v>
      </c>
      <c r="F98" s="37" t="s">
        <v>437</v>
      </c>
      <c r="G98" s="47" t="s">
        <v>28</v>
      </c>
      <c r="H98" s="47" t="s">
        <v>13</v>
      </c>
      <c r="I98" s="47" t="s">
        <v>213</v>
      </c>
      <c r="J98" s="49">
        <f>37572910-476968</f>
        <v>37095942</v>
      </c>
      <c r="K98" s="49">
        <f>1618600-1618600</f>
        <v>0</v>
      </c>
      <c r="L98" s="49" t="s">
        <v>584</v>
      </c>
      <c r="M98" s="49">
        <f>SUM(J98:L98)</f>
        <v>37095942</v>
      </c>
    </row>
    <row r="99" spans="1:13" ht="25.5" hidden="1" outlineLevel="2" x14ac:dyDescent="0.25">
      <c r="A99" s="44">
        <v>90</v>
      </c>
      <c r="B99" s="37" t="s">
        <v>436</v>
      </c>
      <c r="C99" s="45">
        <v>49562827</v>
      </c>
      <c r="D99" s="37" t="s">
        <v>596</v>
      </c>
      <c r="E99" s="46">
        <v>2952927</v>
      </c>
      <c r="F99" s="37" t="s">
        <v>439</v>
      </c>
      <c r="G99" s="47" t="s">
        <v>28</v>
      </c>
      <c r="H99" s="47" t="s">
        <v>13</v>
      </c>
      <c r="I99" s="47" t="s">
        <v>101</v>
      </c>
      <c r="J99" s="49">
        <v>9584860</v>
      </c>
      <c r="K99" s="49">
        <v>687900</v>
      </c>
      <c r="L99" s="49" t="s">
        <v>584</v>
      </c>
      <c r="M99" s="49">
        <f>SUM(J99:L99)</f>
        <v>10272760</v>
      </c>
    </row>
    <row r="100" spans="1:13" ht="25.5" hidden="1" outlineLevel="2" x14ac:dyDescent="0.25">
      <c r="A100" s="44">
        <v>91</v>
      </c>
      <c r="B100" s="37" t="s">
        <v>436</v>
      </c>
      <c r="C100" s="50">
        <v>49562827</v>
      </c>
      <c r="D100" s="37" t="s">
        <v>596</v>
      </c>
      <c r="E100" s="46">
        <v>5239713</v>
      </c>
      <c r="F100" s="37" t="s">
        <v>440</v>
      </c>
      <c r="G100" s="47" t="s">
        <v>28</v>
      </c>
      <c r="H100" s="47" t="s">
        <v>13</v>
      </c>
      <c r="I100" s="47" t="s">
        <v>59</v>
      </c>
      <c r="J100" s="49">
        <v>9976070</v>
      </c>
      <c r="K100" s="49">
        <f>715800-715800</f>
        <v>0</v>
      </c>
      <c r="L100" s="49" t="s">
        <v>584</v>
      </c>
      <c r="M100" s="49">
        <f>SUM(J100:L100)</f>
        <v>9976070</v>
      </c>
    </row>
    <row r="101" spans="1:13" ht="25.5" hidden="1" outlineLevel="2" x14ac:dyDescent="0.25">
      <c r="A101" s="44">
        <v>92</v>
      </c>
      <c r="B101" s="37" t="s">
        <v>436</v>
      </c>
      <c r="C101" s="50">
        <v>49562827</v>
      </c>
      <c r="D101" s="37" t="s">
        <v>596</v>
      </c>
      <c r="E101" s="46">
        <v>5934524</v>
      </c>
      <c r="F101" s="37" t="s">
        <v>442</v>
      </c>
      <c r="G101" s="47" t="s">
        <v>28</v>
      </c>
      <c r="H101" s="47" t="s">
        <v>13</v>
      </c>
      <c r="I101" s="47" t="s">
        <v>59</v>
      </c>
      <c r="J101" s="49">
        <v>22649650</v>
      </c>
      <c r="K101" s="49">
        <f>1057000-1057000</f>
        <v>0</v>
      </c>
      <c r="L101" s="49" t="s">
        <v>584</v>
      </c>
      <c r="M101" s="49">
        <f>SUM(J101:L101)</f>
        <v>22649650</v>
      </c>
    </row>
    <row r="102" spans="1:13" outlineLevel="1" collapsed="1" x14ac:dyDescent="0.25">
      <c r="A102" s="44"/>
      <c r="B102" s="37"/>
      <c r="C102" s="50"/>
      <c r="D102" s="68" t="s">
        <v>670</v>
      </c>
      <c r="E102" s="46"/>
      <c r="F102" s="37"/>
      <c r="G102" s="47"/>
      <c r="H102" s="47"/>
      <c r="I102" s="47"/>
      <c r="J102" s="49">
        <f>SUBTOTAL(9,J64:J101)</f>
        <v>432364112</v>
      </c>
      <c r="K102" s="49">
        <f>SUBTOTAL(9,K64:K101)</f>
        <v>16879600</v>
      </c>
      <c r="L102" s="49">
        <f>SUBTOTAL(9,L64:L101)</f>
        <v>0</v>
      </c>
      <c r="M102" s="49">
        <f>SUBTOTAL(9,M64:M101)</f>
        <v>449243712</v>
      </c>
    </row>
    <row r="103" spans="1:13" ht="25.5" hidden="1" outlineLevel="2" x14ac:dyDescent="0.25">
      <c r="A103" s="44">
        <v>93</v>
      </c>
      <c r="B103" s="37" t="s">
        <v>62</v>
      </c>
      <c r="C103" s="45">
        <v>29295327</v>
      </c>
      <c r="D103" s="37" t="s">
        <v>595</v>
      </c>
      <c r="E103" s="46">
        <v>3012303</v>
      </c>
      <c r="F103" s="37" t="s">
        <v>62</v>
      </c>
      <c r="G103" s="47" t="s">
        <v>28</v>
      </c>
      <c r="H103" s="47" t="s">
        <v>13</v>
      </c>
      <c r="I103" s="47" t="s">
        <v>56</v>
      </c>
      <c r="J103" s="49">
        <v>4477670</v>
      </c>
      <c r="K103" s="49" t="s">
        <v>584</v>
      </c>
      <c r="L103" s="49" t="s">
        <v>584</v>
      </c>
      <c r="M103" s="49">
        <f>SUM(J103:L103)</f>
        <v>4477670</v>
      </c>
    </row>
    <row r="104" spans="1:13" ht="25.5" hidden="1" outlineLevel="2" x14ac:dyDescent="0.25">
      <c r="A104" s="44">
        <v>94</v>
      </c>
      <c r="B104" s="37" t="s">
        <v>65</v>
      </c>
      <c r="C104" s="45">
        <v>47934531</v>
      </c>
      <c r="D104" s="37" t="s">
        <v>595</v>
      </c>
      <c r="E104" s="46">
        <v>5437570</v>
      </c>
      <c r="F104" s="37" t="s">
        <v>67</v>
      </c>
      <c r="G104" s="47" t="s">
        <v>28</v>
      </c>
      <c r="H104" s="47" t="s">
        <v>13</v>
      </c>
      <c r="I104" s="47" t="s">
        <v>66</v>
      </c>
      <c r="J104" s="49">
        <v>13992730</v>
      </c>
      <c r="K104" s="49">
        <v>236000</v>
      </c>
      <c r="L104" s="49" t="s">
        <v>584</v>
      </c>
      <c r="M104" s="49">
        <f>SUM(J104:L104)</f>
        <v>14228730</v>
      </c>
    </row>
    <row r="105" spans="1:13" ht="25.5" hidden="1" outlineLevel="2" x14ac:dyDescent="0.25">
      <c r="A105" s="44">
        <v>95</v>
      </c>
      <c r="B105" s="37" t="s">
        <v>91</v>
      </c>
      <c r="C105" s="45">
        <v>73633178</v>
      </c>
      <c r="D105" s="37" t="s">
        <v>595</v>
      </c>
      <c r="E105" s="46">
        <v>3024085</v>
      </c>
      <c r="F105" s="37" t="s">
        <v>606</v>
      </c>
      <c r="G105" s="47" t="s">
        <v>28</v>
      </c>
      <c r="H105" s="47" t="s">
        <v>13</v>
      </c>
      <c r="I105" s="47" t="s">
        <v>59</v>
      </c>
      <c r="J105" s="49">
        <v>6436640</v>
      </c>
      <c r="K105" s="49">
        <v>223800</v>
      </c>
      <c r="L105" s="49" t="s">
        <v>584</v>
      </c>
      <c r="M105" s="49">
        <f>SUM(J105:L105)</f>
        <v>6660440</v>
      </c>
    </row>
    <row r="106" spans="1:13" ht="25.5" hidden="1" outlineLevel="2" x14ac:dyDescent="0.25">
      <c r="A106" s="44">
        <v>96</v>
      </c>
      <c r="B106" s="37" t="s">
        <v>99</v>
      </c>
      <c r="C106" s="45">
        <v>73632783</v>
      </c>
      <c r="D106" s="37" t="s">
        <v>595</v>
      </c>
      <c r="E106" s="46">
        <v>6637286</v>
      </c>
      <c r="F106" s="47" t="s">
        <v>612</v>
      </c>
      <c r="G106" s="47" t="s">
        <v>28</v>
      </c>
      <c r="H106" s="47" t="s">
        <v>13</v>
      </c>
      <c r="I106" s="47" t="s">
        <v>101</v>
      </c>
      <c r="J106" s="49">
        <v>11753900</v>
      </c>
      <c r="K106" s="49">
        <v>340100</v>
      </c>
      <c r="L106" s="49" t="s">
        <v>584</v>
      </c>
      <c r="M106" s="49">
        <f>SUM(J106:L106)</f>
        <v>12094000</v>
      </c>
    </row>
    <row r="107" spans="1:13" ht="38.25" hidden="1" outlineLevel="2" x14ac:dyDescent="0.25">
      <c r="A107" s="44">
        <v>97</v>
      </c>
      <c r="B107" s="37" t="s">
        <v>387</v>
      </c>
      <c r="C107" s="45">
        <v>70851042</v>
      </c>
      <c r="D107" s="37" t="s">
        <v>595</v>
      </c>
      <c r="E107" s="46">
        <v>9113211</v>
      </c>
      <c r="F107" s="55" t="s">
        <v>387</v>
      </c>
      <c r="G107" s="47" t="s">
        <v>28</v>
      </c>
      <c r="H107" s="47" t="s">
        <v>13</v>
      </c>
      <c r="I107" s="47" t="s">
        <v>14</v>
      </c>
      <c r="J107" s="49">
        <v>29977000</v>
      </c>
      <c r="K107" s="49">
        <v>820000</v>
      </c>
      <c r="L107" s="49" t="s">
        <v>584</v>
      </c>
      <c r="M107" s="49">
        <f>SUM(J107:L107)</f>
        <v>30797000</v>
      </c>
    </row>
    <row r="108" spans="1:13" ht="38.25" hidden="1" outlineLevel="2" x14ac:dyDescent="0.25">
      <c r="A108" s="44">
        <v>98</v>
      </c>
      <c r="B108" s="53" t="s">
        <v>388</v>
      </c>
      <c r="C108" s="50">
        <v>70850895</v>
      </c>
      <c r="D108" s="37" t="s">
        <v>595</v>
      </c>
      <c r="E108" s="44">
        <v>4392977</v>
      </c>
      <c r="F108" s="53" t="s">
        <v>389</v>
      </c>
      <c r="G108" s="51" t="s">
        <v>28</v>
      </c>
      <c r="H108" s="53" t="s">
        <v>44</v>
      </c>
      <c r="I108" s="53" t="s">
        <v>53</v>
      </c>
      <c r="J108" s="49">
        <v>14204000</v>
      </c>
      <c r="K108" s="49">
        <v>427700</v>
      </c>
      <c r="L108" s="49" t="s">
        <v>584</v>
      </c>
      <c r="M108" s="49">
        <f>SUM(J108:L108)</f>
        <v>14631700</v>
      </c>
    </row>
    <row r="109" spans="1:13" ht="25.5" hidden="1" outlineLevel="2" x14ac:dyDescent="0.25">
      <c r="A109" s="44">
        <v>99</v>
      </c>
      <c r="B109" s="37" t="s">
        <v>390</v>
      </c>
      <c r="C109" s="45">
        <v>70850941</v>
      </c>
      <c r="D109" s="37" t="s">
        <v>595</v>
      </c>
      <c r="E109" s="46">
        <v>7295876</v>
      </c>
      <c r="F109" s="37" t="s">
        <v>390</v>
      </c>
      <c r="G109" s="47" t="s">
        <v>28</v>
      </c>
      <c r="H109" s="47" t="s">
        <v>13</v>
      </c>
      <c r="I109" s="47" t="s">
        <v>14</v>
      </c>
      <c r="J109" s="49">
        <v>14390320</v>
      </c>
      <c r="K109" s="49">
        <v>535200</v>
      </c>
      <c r="L109" s="49" t="s">
        <v>584</v>
      </c>
      <c r="M109" s="49">
        <f>SUM(J109:L109)</f>
        <v>14925520</v>
      </c>
    </row>
    <row r="110" spans="1:13" ht="38.25" hidden="1" outlineLevel="2" x14ac:dyDescent="0.25">
      <c r="A110" s="44">
        <v>100</v>
      </c>
      <c r="B110" s="37" t="s">
        <v>392</v>
      </c>
      <c r="C110" s="45">
        <v>70850852</v>
      </c>
      <c r="D110" s="37" t="s">
        <v>595</v>
      </c>
      <c r="E110" s="46">
        <v>7152788</v>
      </c>
      <c r="F110" s="37" t="s">
        <v>392</v>
      </c>
      <c r="G110" s="47" t="s">
        <v>28</v>
      </c>
      <c r="H110" s="47" t="s">
        <v>44</v>
      </c>
      <c r="I110" s="47" t="s">
        <v>53</v>
      </c>
      <c r="J110" s="49">
        <v>17212000</v>
      </c>
      <c r="K110" s="49">
        <f>885600-885600</f>
        <v>0</v>
      </c>
      <c r="L110" s="49" t="s">
        <v>584</v>
      </c>
      <c r="M110" s="49">
        <f>SUM(J110:L110)</f>
        <v>17212000</v>
      </c>
    </row>
    <row r="111" spans="1:13" ht="25.5" hidden="1" outlineLevel="2" x14ac:dyDescent="0.25">
      <c r="A111" s="44">
        <v>101</v>
      </c>
      <c r="B111" s="37" t="s">
        <v>136</v>
      </c>
      <c r="C111" s="45">
        <v>18189750</v>
      </c>
      <c r="D111" s="37" t="s">
        <v>595</v>
      </c>
      <c r="E111" s="46">
        <v>8438012</v>
      </c>
      <c r="F111" s="37" t="s">
        <v>622</v>
      </c>
      <c r="G111" s="47" t="s">
        <v>28</v>
      </c>
      <c r="H111" s="47" t="s">
        <v>13</v>
      </c>
      <c r="I111" s="47" t="s">
        <v>37</v>
      </c>
      <c r="J111" s="49">
        <v>10634480</v>
      </c>
      <c r="K111" s="49">
        <v>369800</v>
      </c>
      <c r="L111" s="49" t="s">
        <v>584</v>
      </c>
      <c r="M111" s="49">
        <f>SUM(J111:L111)</f>
        <v>11004280</v>
      </c>
    </row>
    <row r="112" spans="1:13" ht="25.5" hidden="1" outlineLevel="2" x14ac:dyDescent="0.25">
      <c r="A112" s="44">
        <v>102</v>
      </c>
      <c r="B112" s="37" t="s">
        <v>634</v>
      </c>
      <c r="C112" s="45" t="s">
        <v>260</v>
      </c>
      <c r="D112" s="37" t="s">
        <v>595</v>
      </c>
      <c r="E112" s="46">
        <v>4417297</v>
      </c>
      <c r="F112" s="37" t="s">
        <v>262</v>
      </c>
      <c r="G112" s="47" t="s">
        <v>28</v>
      </c>
      <c r="H112" s="47" t="s">
        <v>13</v>
      </c>
      <c r="I112" s="47" t="s">
        <v>53</v>
      </c>
      <c r="J112" s="49">
        <v>6156800</v>
      </c>
      <c r="K112" s="49">
        <v>214100</v>
      </c>
      <c r="L112" s="49" t="s">
        <v>584</v>
      </c>
      <c r="M112" s="49">
        <f>SUM(J112:L112)</f>
        <v>6370900</v>
      </c>
    </row>
    <row r="113" spans="1:13" ht="25.5" hidden="1" outlineLevel="2" x14ac:dyDescent="0.25">
      <c r="A113" s="44">
        <v>103</v>
      </c>
      <c r="B113" s="37" t="s">
        <v>634</v>
      </c>
      <c r="C113" s="45" t="s">
        <v>260</v>
      </c>
      <c r="D113" s="37" t="s">
        <v>595</v>
      </c>
      <c r="E113" s="46">
        <v>6697699</v>
      </c>
      <c r="F113" s="37" t="s">
        <v>276</v>
      </c>
      <c r="G113" s="47" t="s">
        <v>28</v>
      </c>
      <c r="H113" s="47" t="s">
        <v>13</v>
      </c>
      <c r="I113" s="47" t="s">
        <v>14</v>
      </c>
      <c r="J113" s="49">
        <v>5317230</v>
      </c>
      <c r="K113" s="49">
        <v>184900</v>
      </c>
      <c r="L113" s="49" t="s">
        <v>584</v>
      </c>
      <c r="M113" s="49">
        <f>SUM(J113:L113)</f>
        <v>5502130</v>
      </c>
    </row>
    <row r="114" spans="1:13" ht="38.25" hidden="1" outlineLevel="2" x14ac:dyDescent="0.25">
      <c r="A114" s="44">
        <v>104</v>
      </c>
      <c r="B114" s="53" t="s">
        <v>311</v>
      </c>
      <c r="C114" s="50">
        <v>62180444</v>
      </c>
      <c r="D114" s="37" t="s">
        <v>595</v>
      </c>
      <c r="E114" s="44">
        <v>6696436</v>
      </c>
      <c r="F114" s="53" t="s">
        <v>317</v>
      </c>
      <c r="G114" s="51" t="s">
        <v>28</v>
      </c>
      <c r="H114" s="51" t="s">
        <v>13</v>
      </c>
      <c r="I114" s="51" t="s">
        <v>153</v>
      </c>
      <c r="J114" s="49">
        <v>10074760</v>
      </c>
      <c r="K114" s="49">
        <v>346000</v>
      </c>
      <c r="L114" s="49" t="s">
        <v>584</v>
      </c>
      <c r="M114" s="49">
        <f>SUM(J114:L114)</f>
        <v>10420760</v>
      </c>
    </row>
    <row r="115" spans="1:13" ht="25.5" hidden="1" outlineLevel="2" x14ac:dyDescent="0.25">
      <c r="A115" s="44">
        <v>105</v>
      </c>
      <c r="B115" s="37" t="s">
        <v>400</v>
      </c>
      <c r="C115" s="50" t="s">
        <v>401</v>
      </c>
      <c r="D115" s="37" t="s">
        <v>595</v>
      </c>
      <c r="E115" s="46">
        <v>6119687</v>
      </c>
      <c r="F115" s="37" t="s">
        <v>405</v>
      </c>
      <c r="G115" s="47" t="s">
        <v>28</v>
      </c>
      <c r="H115" s="47" t="s">
        <v>44</v>
      </c>
      <c r="I115" s="47" t="s">
        <v>37</v>
      </c>
      <c r="J115" s="49">
        <v>24070000</v>
      </c>
      <c r="K115" s="49">
        <v>872900</v>
      </c>
      <c r="L115" s="49" t="s">
        <v>584</v>
      </c>
      <c r="M115" s="49">
        <f>SUM(J115:L115)</f>
        <v>24942900</v>
      </c>
    </row>
    <row r="116" spans="1:13" ht="38.25" hidden="1" outlineLevel="2" x14ac:dyDescent="0.25">
      <c r="A116" s="44">
        <v>106</v>
      </c>
      <c r="B116" s="37" t="s">
        <v>319</v>
      </c>
      <c r="C116" s="45">
        <v>71193430</v>
      </c>
      <c r="D116" s="37" t="s">
        <v>595</v>
      </c>
      <c r="E116" s="46">
        <v>4644158</v>
      </c>
      <c r="F116" s="37" t="s">
        <v>324</v>
      </c>
      <c r="G116" s="47" t="s">
        <v>28</v>
      </c>
      <c r="H116" s="47" t="s">
        <v>13</v>
      </c>
      <c r="I116" s="47" t="s">
        <v>37</v>
      </c>
      <c r="J116" s="49">
        <v>15112160</v>
      </c>
      <c r="K116" s="49">
        <v>378000</v>
      </c>
      <c r="L116" s="49" t="s">
        <v>584</v>
      </c>
      <c r="M116" s="49">
        <f>SUM(J116:L116)</f>
        <v>15490160</v>
      </c>
    </row>
    <row r="117" spans="1:13" ht="38.25" hidden="1" outlineLevel="2" x14ac:dyDescent="0.25">
      <c r="A117" s="44">
        <v>107</v>
      </c>
      <c r="B117" s="37" t="s">
        <v>319</v>
      </c>
      <c r="C117" s="45">
        <v>71193430</v>
      </c>
      <c r="D117" s="37" t="s">
        <v>595</v>
      </c>
      <c r="E117" s="46">
        <v>8827041</v>
      </c>
      <c r="F117" s="37" t="s">
        <v>329</v>
      </c>
      <c r="G117" s="47" t="s">
        <v>28</v>
      </c>
      <c r="H117" s="47" t="s">
        <v>13</v>
      </c>
      <c r="I117" s="47" t="s">
        <v>37</v>
      </c>
      <c r="J117" s="49">
        <v>6716510</v>
      </c>
      <c r="K117" s="49">
        <v>168000</v>
      </c>
      <c r="L117" s="49" t="s">
        <v>584</v>
      </c>
      <c r="M117" s="49">
        <f>SUM(J117:L117)</f>
        <v>6884510</v>
      </c>
    </row>
    <row r="118" spans="1:13" ht="38.25" hidden="1" outlineLevel="2" x14ac:dyDescent="0.25">
      <c r="A118" s="44">
        <v>108</v>
      </c>
      <c r="B118" s="51" t="s">
        <v>319</v>
      </c>
      <c r="C118" s="50">
        <v>71193430</v>
      </c>
      <c r="D118" s="37" t="s">
        <v>595</v>
      </c>
      <c r="E118" s="44">
        <v>9444030</v>
      </c>
      <c r="F118" s="51" t="s">
        <v>330</v>
      </c>
      <c r="G118" s="57" t="s">
        <v>28</v>
      </c>
      <c r="H118" s="51" t="s">
        <v>13</v>
      </c>
      <c r="I118" s="51" t="s">
        <v>37</v>
      </c>
      <c r="J118" s="49">
        <v>10354620</v>
      </c>
      <c r="K118" s="49">
        <v>147000</v>
      </c>
      <c r="L118" s="49" t="s">
        <v>584</v>
      </c>
      <c r="M118" s="49">
        <f>SUM(J118:L118)</f>
        <v>10501620</v>
      </c>
    </row>
    <row r="119" spans="1:13" ht="25.5" hidden="1" outlineLevel="2" x14ac:dyDescent="0.25">
      <c r="A119" s="44">
        <v>109</v>
      </c>
      <c r="B119" s="37" t="s">
        <v>408</v>
      </c>
      <c r="C119" s="45" t="s">
        <v>409</v>
      </c>
      <c r="D119" s="37" t="s">
        <v>595</v>
      </c>
      <c r="E119" s="46">
        <v>1256749</v>
      </c>
      <c r="F119" s="37" t="s">
        <v>410</v>
      </c>
      <c r="G119" s="47" t="s">
        <v>28</v>
      </c>
      <c r="H119" s="47" t="s">
        <v>13</v>
      </c>
      <c r="I119" s="47" t="s">
        <v>187</v>
      </c>
      <c r="J119" s="49">
        <v>7556070</v>
      </c>
      <c r="K119" s="49">
        <v>262700</v>
      </c>
      <c r="L119" s="49" t="s">
        <v>584</v>
      </c>
      <c r="M119" s="49">
        <f>SUM(J119:L119)</f>
        <v>7818770</v>
      </c>
    </row>
    <row r="120" spans="1:13" ht="38.25" hidden="1" outlineLevel="2" x14ac:dyDescent="0.25">
      <c r="A120" s="44">
        <v>110</v>
      </c>
      <c r="B120" s="51" t="s">
        <v>423</v>
      </c>
      <c r="C120" s="50" t="s">
        <v>424</v>
      </c>
      <c r="D120" s="37" t="s">
        <v>595</v>
      </c>
      <c r="E120" s="46">
        <v>4108171</v>
      </c>
      <c r="F120" s="37" t="s">
        <v>657</v>
      </c>
      <c r="G120" s="47" t="s">
        <v>28</v>
      </c>
      <c r="H120" s="47" t="s">
        <v>44</v>
      </c>
      <c r="I120" s="47" t="s">
        <v>81</v>
      </c>
      <c r="J120" s="49">
        <v>2000420</v>
      </c>
      <c r="K120" s="49">
        <v>63200</v>
      </c>
      <c r="L120" s="49" t="s">
        <v>584</v>
      </c>
      <c r="M120" s="49">
        <f>SUM(J120:L120)</f>
        <v>2063620</v>
      </c>
    </row>
    <row r="121" spans="1:13" ht="38.25" hidden="1" outlineLevel="2" x14ac:dyDescent="0.25">
      <c r="A121" s="44">
        <v>111</v>
      </c>
      <c r="B121" s="37" t="s">
        <v>423</v>
      </c>
      <c r="C121" s="45" t="s">
        <v>424</v>
      </c>
      <c r="D121" s="37" t="s">
        <v>595</v>
      </c>
      <c r="E121" s="46">
        <v>6289201</v>
      </c>
      <c r="F121" s="37" t="s">
        <v>426</v>
      </c>
      <c r="G121" s="47" t="s">
        <v>28</v>
      </c>
      <c r="H121" s="47" t="s">
        <v>13</v>
      </c>
      <c r="I121" s="47" t="s">
        <v>81</v>
      </c>
      <c r="J121" s="49">
        <v>8700000</v>
      </c>
      <c r="K121" s="49">
        <v>450000</v>
      </c>
      <c r="L121" s="49" t="s">
        <v>584</v>
      </c>
      <c r="M121" s="49">
        <f>SUM(J121:L121)</f>
        <v>9150000</v>
      </c>
    </row>
    <row r="122" spans="1:13" ht="38.25" hidden="1" outlineLevel="2" x14ac:dyDescent="0.25">
      <c r="A122" s="44">
        <v>112</v>
      </c>
      <c r="B122" s="37" t="s">
        <v>423</v>
      </c>
      <c r="C122" s="45" t="s">
        <v>424</v>
      </c>
      <c r="D122" s="37" t="s">
        <v>595</v>
      </c>
      <c r="E122" s="46">
        <v>8134514</v>
      </c>
      <c r="F122" s="37" t="s">
        <v>432</v>
      </c>
      <c r="G122" s="47" t="s">
        <v>28</v>
      </c>
      <c r="H122" s="47" t="s">
        <v>13</v>
      </c>
      <c r="I122" s="47" t="s">
        <v>81</v>
      </c>
      <c r="J122" s="49">
        <v>8955350</v>
      </c>
      <c r="K122" s="49">
        <v>311400</v>
      </c>
      <c r="L122" s="49" t="s">
        <v>584</v>
      </c>
      <c r="M122" s="49">
        <f>SUM(J122:L122)</f>
        <v>9266750</v>
      </c>
    </row>
    <row r="123" spans="1:13" ht="25.5" hidden="1" outlineLevel="2" x14ac:dyDescent="0.25">
      <c r="A123" s="44">
        <v>113</v>
      </c>
      <c r="B123" s="37" t="s">
        <v>436</v>
      </c>
      <c r="C123" s="50">
        <v>49562827</v>
      </c>
      <c r="D123" s="37" t="s">
        <v>595</v>
      </c>
      <c r="E123" s="46">
        <v>8834308</v>
      </c>
      <c r="F123" s="37" t="s">
        <v>439</v>
      </c>
      <c r="G123" s="47" t="s">
        <v>28</v>
      </c>
      <c r="H123" s="47" t="s">
        <v>13</v>
      </c>
      <c r="I123" s="47" t="s">
        <v>101</v>
      </c>
      <c r="J123" s="49">
        <v>4756120</v>
      </c>
      <c r="K123" s="49">
        <f>214100-214100</f>
        <v>0</v>
      </c>
      <c r="L123" s="49" t="s">
        <v>584</v>
      </c>
      <c r="M123" s="49">
        <f>SUM(J123:L123)</f>
        <v>4756120</v>
      </c>
    </row>
    <row r="124" spans="1:13" ht="25.5" hidden="1" outlineLevel="2" x14ac:dyDescent="0.25">
      <c r="A124" s="44">
        <v>114</v>
      </c>
      <c r="B124" s="37" t="s">
        <v>436</v>
      </c>
      <c r="C124" s="50">
        <v>49562827</v>
      </c>
      <c r="D124" s="37" t="s">
        <v>595</v>
      </c>
      <c r="E124" s="46">
        <v>9637335</v>
      </c>
      <c r="F124" s="37" t="s">
        <v>445</v>
      </c>
      <c r="G124" s="47" t="s">
        <v>28</v>
      </c>
      <c r="H124" s="47" t="s">
        <v>44</v>
      </c>
      <c r="I124" s="47" t="s">
        <v>59</v>
      </c>
      <c r="J124" s="49">
        <f>21643760-569527</f>
        <v>21074233</v>
      </c>
      <c r="K124" s="49">
        <f>622800-622800</f>
        <v>0</v>
      </c>
      <c r="L124" s="49" t="s">
        <v>584</v>
      </c>
      <c r="M124" s="49">
        <f>SUM(J124:L124)</f>
        <v>21074233</v>
      </c>
    </row>
    <row r="125" spans="1:13" ht="25.5" outlineLevel="1" collapsed="1" x14ac:dyDescent="0.25">
      <c r="A125" s="44"/>
      <c r="B125" s="37"/>
      <c r="C125" s="50"/>
      <c r="D125" s="68" t="s">
        <v>671</v>
      </c>
      <c r="E125" s="46"/>
      <c r="F125" s="37"/>
      <c r="G125" s="47"/>
      <c r="H125" s="47"/>
      <c r="I125" s="47"/>
      <c r="J125" s="49">
        <f>SUBTOTAL(9,J103:J124)</f>
        <v>253923013</v>
      </c>
      <c r="K125" s="49">
        <f>SUBTOTAL(9,K103:K124)</f>
        <v>6350800</v>
      </c>
      <c r="L125" s="49">
        <f>SUBTOTAL(9,L103:L124)</f>
        <v>0</v>
      </c>
      <c r="M125" s="49">
        <f>SUBTOTAL(9,M103:M124)</f>
        <v>260273813</v>
      </c>
    </row>
    <row r="126" spans="1:13" ht="25.5" hidden="1" outlineLevel="2" x14ac:dyDescent="0.25">
      <c r="A126" s="44">
        <v>115</v>
      </c>
      <c r="B126" s="37" t="s">
        <v>357</v>
      </c>
      <c r="C126" s="45">
        <v>70640327</v>
      </c>
      <c r="D126" s="37" t="s">
        <v>662</v>
      </c>
      <c r="E126" s="46">
        <v>2278292</v>
      </c>
      <c r="F126" s="37" t="s">
        <v>359</v>
      </c>
      <c r="G126" s="47" t="s">
        <v>28</v>
      </c>
      <c r="H126" s="47" t="s">
        <v>19</v>
      </c>
      <c r="I126" s="47" t="s">
        <v>14</v>
      </c>
      <c r="J126" s="49">
        <v>1100260</v>
      </c>
      <c r="K126" s="49">
        <v>41000</v>
      </c>
      <c r="L126" s="49" t="s">
        <v>584</v>
      </c>
      <c r="M126" s="49">
        <f>SUM(J126:L126)</f>
        <v>1141260</v>
      </c>
    </row>
    <row r="127" spans="1:13" ht="25.5" hidden="1" outlineLevel="2" x14ac:dyDescent="0.25">
      <c r="A127" s="44">
        <v>116</v>
      </c>
      <c r="B127" s="37" t="s">
        <v>357</v>
      </c>
      <c r="C127" s="45">
        <v>70640327</v>
      </c>
      <c r="D127" s="37" t="s">
        <v>662</v>
      </c>
      <c r="E127" s="46">
        <v>6643410</v>
      </c>
      <c r="F127" s="37" t="s">
        <v>359</v>
      </c>
      <c r="G127" s="47" t="s">
        <v>28</v>
      </c>
      <c r="H127" s="47" t="s">
        <v>19</v>
      </c>
      <c r="I127" s="47" t="s">
        <v>101</v>
      </c>
      <c r="J127" s="49">
        <v>1100260</v>
      </c>
      <c r="K127" s="49">
        <v>39500</v>
      </c>
      <c r="L127" s="49" t="s">
        <v>584</v>
      </c>
      <c r="M127" s="49">
        <f>SUM(J127:L127)</f>
        <v>1139760</v>
      </c>
    </row>
    <row r="128" spans="1:13" outlineLevel="1" collapsed="1" x14ac:dyDescent="0.25">
      <c r="A128" s="44"/>
      <c r="B128" s="37"/>
      <c r="C128" s="45"/>
      <c r="D128" s="68" t="s">
        <v>672</v>
      </c>
      <c r="E128" s="46"/>
      <c r="F128" s="37"/>
      <c r="G128" s="47"/>
      <c r="H128" s="47"/>
      <c r="I128" s="47"/>
      <c r="J128" s="49">
        <f>SUBTOTAL(9,J126:J127)</f>
        <v>2200520</v>
      </c>
      <c r="K128" s="49">
        <f>SUBTOTAL(9,K126:K127)</f>
        <v>80500</v>
      </c>
      <c r="L128" s="49">
        <f>SUBTOTAL(9,L126:L127)</f>
        <v>0</v>
      </c>
      <c r="M128" s="49">
        <f>SUBTOTAL(9,M126:M127)</f>
        <v>2281020</v>
      </c>
    </row>
    <row r="129" spans="1:13" ht="38.25" hidden="1" outlineLevel="2" x14ac:dyDescent="0.25">
      <c r="A129" s="44">
        <v>117</v>
      </c>
      <c r="B129" s="37" t="s">
        <v>82</v>
      </c>
      <c r="C129" s="45" t="s">
        <v>83</v>
      </c>
      <c r="D129" s="37" t="s">
        <v>599</v>
      </c>
      <c r="E129" s="46">
        <v>9144170</v>
      </c>
      <c r="F129" s="37" t="s">
        <v>85</v>
      </c>
      <c r="G129" s="47" t="s">
        <v>28</v>
      </c>
      <c r="H129" s="47" t="s">
        <v>44</v>
      </c>
      <c r="I129" s="47" t="s">
        <v>81</v>
      </c>
      <c r="J129" s="49">
        <v>2835000</v>
      </c>
      <c r="K129" s="49" t="s">
        <v>584</v>
      </c>
      <c r="L129" s="49" t="s">
        <v>584</v>
      </c>
      <c r="M129" s="49">
        <f>SUM(J129:L129)</f>
        <v>2835000</v>
      </c>
    </row>
    <row r="130" spans="1:13" ht="25.5" hidden="1" outlineLevel="2" x14ac:dyDescent="0.25">
      <c r="A130" s="44">
        <v>118</v>
      </c>
      <c r="B130" s="37" t="s">
        <v>99</v>
      </c>
      <c r="C130" s="45">
        <v>73632783</v>
      </c>
      <c r="D130" s="37" t="s">
        <v>599</v>
      </c>
      <c r="E130" s="46">
        <v>3139989</v>
      </c>
      <c r="F130" s="37" t="s">
        <v>100</v>
      </c>
      <c r="G130" s="47" t="s">
        <v>28</v>
      </c>
      <c r="H130" s="47" t="s">
        <v>44</v>
      </c>
      <c r="I130" s="47" t="s">
        <v>101</v>
      </c>
      <c r="J130" s="49">
        <v>4850370</v>
      </c>
      <c r="K130" s="49">
        <v>152800</v>
      </c>
      <c r="L130" s="49" t="s">
        <v>584</v>
      </c>
      <c r="M130" s="49">
        <f>SUM(J130:L130)</f>
        <v>5003170</v>
      </c>
    </row>
    <row r="131" spans="1:13" ht="25.5" hidden="1" outlineLevel="2" x14ac:dyDescent="0.25">
      <c r="A131" s="44">
        <v>119</v>
      </c>
      <c r="B131" s="37" t="s">
        <v>166</v>
      </c>
      <c r="C131" s="45">
        <v>44018886</v>
      </c>
      <c r="D131" s="37" t="s">
        <v>599</v>
      </c>
      <c r="E131" s="46">
        <v>8783734</v>
      </c>
      <c r="F131" s="47" t="s">
        <v>183</v>
      </c>
      <c r="G131" s="47" t="s">
        <v>28</v>
      </c>
      <c r="H131" s="47" t="s">
        <v>44</v>
      </c>
      <c r="I131" s="47" t="s">
        <v>81</v>
      </c>
      <c r="J131" s="49">
        <v>3820000</v>
      </c>
      <c r="K131" s="49">
        <v>154300</v>
      </c>
      <c r="L131" s="49" t="s">
        <v>584</v>
      </c>
      <c r="M131" s="49">
        <f>SUM(J131:L131)</f>
        <v>3974300</v>
      </c>
    </row>
    <row r="132" spans="1:13" ht="25.5" hidden="1" outlineLevel="2" x14ac:dyDescent="0.25">
      <c r="A132" s="44">
        <v>120</v>
      </c>
      <c r="B132" s="37" t="s">
        <v>634</v>
      </c>
      <c r="C132" s="45" t="s">
        <v>260</v>
      </c>
      <c r="D132" s="37" t="s">
        <v>599</v>
      </c>
      <c r="E132" s="46">
        <v>1179545</v>
      </c>
      <c r="F132" s="37" t="s">
        <v>273</v>
      </c>
      <c r="G132" s="47" t="s">
        <v>28</v>
      </c>
      <c r="H132" s="47" t="s">
        <v>44</v>
      </c>
      <c r="I132" s="47" t="s">
        <v>14</v>
      </c>
      <c r="J132" s="49">
        <v>11548540</v>
      </c>
      <c r="K132" s="49">
        <v>232000</v>
      </c>
      <c r="L132" s="49" t="s">
        <v>584</v>
      </c>
      <c r="M132" s="49">
        <f>SUM(J132:L132)</f>
        <v>11780540</v>
      </c>
    </row>
    <row r="133" spans="1:13" ht="25.5" hidden="1" outlineLevel="2" x14ac:dyDescent="0.25">
      <c r="A133" s="44">
        <v>121</v>
      </c>
      <c r="B133" s="37" t="s">
        <v>634</v>
      </c>
      <c r="C133" s="45" t="s">
        <v>260</v>
      </c>
      <c r="D133" s="37" t="s">
        <v>599</v>
      </c>
      <c r="E133" s="46">
        <v>3675784</v>
      </c>
      <c r="F133" s="47" t="s">
        <v>264</v>
      </c>
      <c r="G133" s="47" t="s">
        <v>28</v>
      </c>
      <c r="H133" s="47" t="s">
        <v>44</v>
      </c>
      <c r="I133" s="47" t="s">
        <v>153</v>
      </c>
      <c r="J133" s="49">
        <v>11086590</v>
      </c>
      <c r="K133" s="49">
        <v>429000</v>
      </c>
      <c r="L133" s="49" t="s">
        <v>584</v>
      </c>
      <c r="M133" s="49">
        <f>SUM(J133:L133)</f>
        <v>11515590</v>
      </c>
    </row>
    <row r="134" spans="1:13" ht="25.5" hidden="1" outlineLevel="2" x14ac:dyDescent="0.25">
      <c r="A134" s="44">
        <v>122</v>
      </c>
      <c r="B134" s="37" t="s">
        <v>634</v>
      </c>
      <c r="C134" s="45" t="s">
        <v>260</v>
      </c>
      <c r="D134" s="37" t="s">
        <v>599</v>
      </c>
      <c r="E134" s="46">
        <v>5235636</v>
      </c>
      <c r="F134" s="47" t="s">
        <v>268</v>
      </c>
      <c r="G134" s="47" t="s">
        <v>28</v>
      </c>
      <c r="H134" s="47" t="s">
        <v>44</v>
      </c>
      <c r="I134" s="47" t="s">
        <v>32</v>
      </c>
      <c r="J134" s="49">
        <v>4286938.78</v>
      </c>
      <c r="K134" s="49" t="s">
        <v>584</v>
      </c>
      <c r="L134" s="49" t="s">
        <v>584</v>
      </c>
      <c r="M134" s="49">
        <f>SUM(J134:L134)</f>
        <v>4286938.78</v>
      </c>
    </row>
    <row r="135" spans="1:13" ht="25.5" hidden="1" outlineLevel="2" x14ac:dyDescent="0.25">
      <c r="A135" s="44">
        <v>123</v>
      </c>
      <c r="B135" s="37" t="s">
        <v>400</v>
      </c>
      <c r="C135" s="50" t="s">
        <v>401</v>
      </c>
      <c r="D135" s="37" t="s">
        <v>599</v>
      </c>
      <c r="E135" s="46">
        <v>1285107</v>
      </c>
      <c r="F135" s="37" t="s">
        <v>402</v>
      </c>
      <c r="G135" s="47" t="s">
        <v>28</v>
      </c>
      <c r="H135" s="47" t="s">
        <v>44</v>
      </c>
      <c r="I135" s="47" t="s">
        <v>56</v>
      </c>
      <c r="J135" s="49">
        <v>4619400</v>
      </c>
      <c r="K135" s="49">
        <v>178700</v>
      </c>
      <c r="L135" s="49" t="s">
        <v>584</v>
      </c>
      <c r="M135" s="49">
        <f>SUM(J135:L135)</f>
        <v>4798100</v>
      </c>
    </row>
    <row r="136" spans="1:13" ht="25.5" hidden="1" outlineLevel="2" x14ac:dyDescent="0.25">
      <c r="A136" s="44">
        <v>124</v>
      </c>
      <c r="B136" s="37" t="s">
        <v>400</v>
      </c>
      <c r="C136" s="45" t="s">
        <v>401</v>
      </c>
      <c r="D136" s="37" t="s">
        <v>599</v>
      </c>
      <c r="E136" s="46">
        <v>4403263</v>
      </c>
      <c r="F136" s="37" t="s">
        <v>404</v>
      </c>
      <c r="G136" s="47" t="s">
        <v>28</v>
      </c>
      <c r="H136" s="47" t="s">
        <v>44</v>
      </c>
      <c r="I136" s="47" t="s">
        <v>37</v>
      </c>
      <c r="J136" s="49">
        <v>9700770</v>
      </c>
      <c r="K136" s="49">
        <v>375300</v>
      </c>
      <c r="L136" s="49" t="s">
        <v>584</v>
      </c>
      <c r="M136" s="49">
        <f>SUM(J136:L136)</f>
        <v>10076070</v>
      </c>
    </row>
    <row r="137" spans="1:13" ht="38.25" hidden="1" outlineLevel="2" x14ac:dyDescent="0.25">
      <c r="A137" s="44">
        <v>125</v>
      </c>
      <c r="B137" s="37" t="s">
        <v>319</v>
      </c>
      <c r="C137" s="45">
        <v>71193430</v>
      </c>
      <c r="D137" s="37" t="s">
        <v>599</v>
      </c>
      <c r="E137" s="46">
        <v>3815405</v>
      </c>
      <c r="F137" s="37" t="s">
        <v>323</v>
      </c>
      <c r="G137" s="47" t="s">
        <v>28</v>
      </c>
      <c r="H137" s="47" t="s">
        <v>44</v>
      </c>
      <c r="I137" s="47" t="s">
        <v>37</v>
      </c>
      <c r="J137" s="49">
        <v>6467170</v>
      </c>
      <c r="K137" s="49">
        <v>250200</v>
      </c>
      <c r="L137" s="49" t="s">
        <v>584</v>
      </c>
      <c r="M137" s="49">
        <f>SUM(J137:L137)</f>
        <v>6717370</v>
      </c>
    </row>
    <row r="138" spans="1:13" ht="38.25" hidden="1" outlineLevel="2" x14ac:dyDescent="0.25">
      <c r="A138" s="44">
        <v>126</v>
      </c>
      <c r="B138" s="37" t="s">
        <v>408</v>
      </c>
      <c r="C138" s="45" t="s">
        <v>409</v>
      </c>
      <c r="D138" s="37" t="s">
        <v>599</v>
      </c>
      <c r="E138" s="46">
        <v>2168791</v>
      </c>
      <c r="F138" s="37" t="s">
        <v>411</v>
      </c>
      <c r="G138" s="47" t="s">
        <v>28</v>
      </c>
      <c r="H138" s="47" t="s">
        <v>44</v>
      </c>
      <c r="I138" s="47" t="s">
        <v>412</v>
      </c>
      <c r="J138" s="49">
        <v>17505000</v>
      </c>
      <c r="K138" s="49">
        <v>656000</v>
      </c>
      <c r="L138" s="49" t="s">
        <v>584</v>
      </c>
      <c r="M138" s="49">
        <f>SUM(J138:L138)</f>
        <v>18161000</v>
      </c>
    </row>
    <row r="139" spans="1:13" ht="38.25" hidden="1" outlineLevel="2" x14ac:dyDescent="0.25">
      <c r="A139" s="44">
        <v>127</v>
      </c>
      <c r="B139" s="51" t="s">
        <v>415</v>
      </c>
      <c r="C139" s="50">
        <v>70850917</v>
      </c>
      <c r="D139" s="37" t="s">
        <v>599</v>
      </c>
      <c r="E139" s="46">
        <v>9988033</v>
      </c>
      <c r="F139" s="37" t="s">
        <v>422</v>
      </c>
      <c r="G139" s="47" t="s">
        <v>28</v>
      </c>
      <c r="H139" s="47" t="s">
        <v>44</v>
      </c>
      <c r="I139" s="47" t="s">
        <v>14</v>
      </c>
      <c r="J139" s="49">
        <v>1548000</v>
      </c>
      <c r="K139" s="49">
        <v>70000</v>
      </c>
      <c r="L139" s="49" t="s">
        <v>584</v>
      </c>
      <c r="M139" s="49">
        <f>SUM(J139:L139)</f>
        <v>1618000</v>
      </c>
    </row>
    <row r="140" spans="1:13" ht="38.25" hidden="1" outlineLevel="2" x14ac:dyDescent="0.25">
      <c r="A140" s="44">
        <v>128</v>
      </c>
      <c r="B140" s="37" t="s">
        <v>423</v>
      </c>
      <c r="C140" s="45" t="s">
        <v>424</v>
      </c>
      <c r="D140" s="37" t="s">
        <v>599</v>
      </c>
      <c r="E140" s="46">
        <v>6057420</v>
      </c>
      <c r="F140" s="37" t="s">
        <v>429</v>
      </c>
      <c r="G140" s="47" t="s">
        <v>28</v>
      </c>
      <c r="H140" s="47" t="s">
        <v>44</v>
      </c>
      <c r="I140" s="47" t="s">
        <v>81</v>
      </c>
      <c r="J140" s="49">
        <v>14782130</v>
      </c>
      <c r="K140" s="49">
        <v>572100</v>
      </c>
      <c r="L140" s="49" t="s">
        <v>584</v>
      </c>
      <c r="M140" s="49">
        <f>SUM(J140:L140)</f>
        <v>15354230</v>
      </c>
    </row>
    <row r="141" spans="1:13" ht="38.25" hidden="1" outlineLevel="2" x14ac:dyDescent="0.25">
      <c r="A141" s="44">
        <v>129</v>
      </c>
      <c r="B141" s="37" t="s">
        <v>423</v>
      </c>
      <c r="C141" s="45" t="s">
        <v>424</v>
      </c>
      <c r="D141" s="37" t="s">
        <v>599</v>
      </c>
      <c r="E141" s="46">
        <v>6798398</v>
      </c>
      <c r="F141" s="37" t="s">
        <v>430</v>
      </c>
      <c r="G141" s="47" t="s">
        <v>28</v>
      </c>
      <c r="H141" s="47" t="s">
        <v>44</v>
      </c>
      <c r="I141" s="47" t="s">
        <v>81</v>
      </c>
      <c r="J141" s="49">
        <v>14700000</v>
      </c>
      <c r="K141" s="49">
        <v>660000</v>
      </c>
      <c r="L141" s="49" t="s">
        <v>584</v>
      </c>
      <c r="M141" s="49">
        <f>SUM(J141:L141)</f>
        <v>15360000</v>
      </c>
    </row>
    <row r="142" spans="1:13" ht="51" hidden="1" outlineLevel="2" x14ac:dyDescent="0.25">
      <c r="A142" s="44">
        <v>130</v>
      </c>
      <c r="B142" s="37" t="s">
        <v>436</v>
      </c>
      <c r="C142" s="45">
        <v>49562827</v>
      </c>
      <c r="D142" s="37" t="s">
        <v>599</v>
      </c>
      <c r="E142" s="46">
        <v>2141770</v>
      </c>
      <c r="F142" s="37" t="s">
        <v>438</v>
      </c>
      <c r="G142" s="47" t="s">
        <v>28</v>
      </c>
      <c r="H142" s="47" t="s">
        <v>44</v>
      </c>
      <c r="I142" s="47" t="s">
        <v>213</v>
      </c>
      <c r="J142" s="49">
        <v>3941270</v>
      </c>
      <c r="K142" s="49">
        <f>160800-160800</f>
        <v>0</v>
      </c>
      <c r="L142" s="49" t="s">
        <v>584</v>
      </c>
      <c r="M142" s="49">
        <f>SUM(J142:L142)</f>
        <v>3941270</v>
      </c>
    </row>
    <row r="143" spans="1:13" ht="38.25" hidden="1" outlineLevel="2" x14ac:dyDescent="0.25">
      <c r="A143" s="44">
        <v>131</v>
      </c>
      <c r="B143" s="37" t="s">
        <v>436</v>
      </c>
      <c r="C143" s="45">
        <v>49562827</v>
      </c>
      <c r="D143" s="37" t="s">
        <v>599</v>
      </c>
      <c r="E143" s="46">
        <v>3499100</v>
      </c>
      <c r="F143" s="37" t="s">
        <v>659</v>
      </c>
      <c r="G143" s="47" t="s">
        <v>28</v>
      </c>
      <c r="H143" s="47" t="s">
        <v>44</v>
      </c>
      <c r="I143" s="47" t="s">
        <v>59</v>
      </c>
      <c r="J143" s="49">
        <f>4081000-173509</f>
        <v>3907491</v>
      </c>
      <c r="K143" s="49">
        <f>214500-214500</f>
        <v>0</v>
      </c>
      <c r="L143" s="49" t="s">
        <v>584</v>
      </c>
      <c r="M143" s="49">
        <f>SUM(J143:L143)</f>
        <v>3907491</v>
      </c>
    </row>
    <row r="144" spans="1:13" ht="38.25" hidden="1" outlineLevel="2" x14ac:dyDescent="0.25">
      <c r="A144" s="44">
        <v>132</v>
      </c>
      <c r="B144" s="37" t="s">
        <v>436</v>
      </c>
      <c r="C144" s="50">
        <v>49562827</v>
      </c>
      <c r="D144" s="37" t="s">
        <v>599</v>
      </c>
      <c r="E144" s="46">
        <v>5484955</v>
      </c>
      <c r="F144" s="37" t="s">
        <v>660</v>
      </c>
      <c r="G144" s="47" t="s">
        <v>28</v>
      </c>
      <c r="H144" s="47" t="s">
        <v>44</v>
      </c>
      <c r="I144" s="47" t="s">
        <v>213</v>
      </c>
      <c r="J144" s="49">
        <v>3503350</v>
      </c>
      <c r="K144" s="49">
        <f>142900-142900</f>
        <v>0</v>
      </c>
      <c r="L144" s="49" t="s">
        <v>584</v>
      </c>
      <c r="M144" s="49">
        <f>SUM(J144:L144)</f>
        <v>3503350</v>
      </c>
    </row>
    <row r="145" spans="1:13" ht="38.25" hidden="1" outlineLevel="2" x14ac:dyDescent="0.25">
      <c r="A145" s="44">
        <v>133</v>
      </c>
      <c r="B145" s="37" t="s">
        <v>436</v>
      </c>
      <c r="C145" s="50">
        <v>49562827</v>
      </c>
      <c r="D145" s="37" t="s">
        <v>599</v>
      </c>
      <c r="E145" s="46">
        <v>7605066</v>
      </c>
      <c r="F145" s="37" t="s">
        <v>443</v>
      </c>
      <c r="G145" s="47" t="s">
        <v>28</v>
      </c>
      <c r="H145" s="47" t="s">
        <v>44</v>
      </c>
      <c r="I145" s="47" t="s">
        <v>213</v>
      </c>
      <c r="J145" s="49">
        <v>2189590</v>
      </c>
      <c r="K145" s="49">
        <f>89300-89300</f>
        <v>0</v>
      </c>
      <c r="L145" s="49" t="s">
        <v>584</v>
      </c>
      <c r="M145" s="49">
        <f>SUM(J145:L145)</f>
        <v>2189590</v>
      </c>
    </row>
    <row r="146" spans="1:13" outlineLevel="1" collapsed="1" x14ac:dyDescent="0.25">
      <c r="A146" s="44"/>
      <c r="B146" s="37"/>
      <c r="C146" s="50"/>
      <c r="D146" s="68" t="s">
        <v>673</v>
      </c>
      <c r="E146" s="46"/>
      <c r="F146" s="37"/>
      <c r="G146" s="47"/>
      <c r="H146" s="47"/>
      <c r="I146" s="47"/>
      <c r="J146" s="49">
        <f>SUBTOTAL(9,J129:J145)</f>
        <v>121291609.78</v>
      </c>
      <c r="K146" s="49">
        <f>SUBTOTAL(9,K129:K145)</f>
        <v>3730400</v>
      </c>
      <c r="L146" s="49">
        <f>SUBTOTAL(9,L129:L145)</f>
        <v>0</v>
      </c>
      <c r="M146" s="49">
        <f>SUBTOTAL(9,M129:M145)</f>
        <v>125022009.78</v>
      </c>
    </row>
    <row r="147" spans="1:13" ht="38.25" hidden="1" outlineLevel="2" x14ac:dyDescent="0.25">
      <c r="A147" s="44">
        <v>134</v>
      </c>
      <c r="B147" s="37" t="s">
        <v>393</v>
      </c>
      <c r="C147" s="50" t="s">
        <v>394</v>
      </c>
      <c r="D147" s="37" t="s">
        <v>650</v>
      </c>
      <c r="E147" s="46">
        <v>7247424</v>
      </c>
      <c r="F147" s="37" t="s">
        <v>393</v>
      </c>
      <c r="G147" s="47" t="s">
        <v>36</v>
      </c>
      <c r="H147" s="47" t="s">
        <v>52</v>
      </c>
      <c r="I147" s="47" t="s">
        <v>32</v>
      </c>
      <c r="J147" s="49">
        <v>3286590</v>
      </c>
      <c r="K147" s="49">
        <f>225700-14992.88</f>
        <v>210707.12</v>
      </c>
      <c r="L147" s="49" t="s">
        <v>584</v>
      </c>
      <c r="M147" s="49">
        <f>SUM(J147:L147)</f>
        <v>3497297.12</v>
      </c>
    </row>
    <row r="148" spans="1:13" outlineLevel="1" collapsed="1" x14ac:dyDescent="0.25">
      <c r="A148" s="44"/>
      <c r="B148" s="37"/>
      <c r="C148" s="50"/>
      <c r="D148" s="68" t="s">
        <v>674</v>
      </c>
      <c r="E148" s="46"/>
      <c r="F148" s="37"/>
      <c r="G148" s="47"/>
      <c r="H148" s="47"/>
      <c r="I148" s="47"/>
      <c r="J148" s="49">
        <f>SUBTOTAL(9,J147:J147)</f>
        <v>3286590</v>
      </c>
      <c r="K148" s="49">
        <f>SUBTOTAL(9,K147:K147)</f>
        <v>210707.12</v>
      </c>
      <c r="L148" s="49">
        <f>SUBTOTAL(9,L147:L147)</f>
        <v>0</v>
      </c>
      <c r="M148" s="49">
        <f>SUBTOTAL(9,M147:M147)</f>
        <v>3497297.12</v>
      </c>
    </row>
    <row r="149" spans="1:13" ht="25.5" hidden="1" outlineLevel="2" x14ac:dyDescent="0.25">
      <c r="A149" s="44">
        <v>135</v>
      </c>
      <c r="B149" s="37" t="s">
        <v>15</v>
      </c>
      <c r="C149" s="45">
        <v>27002438</v>
      </c>
      <c r="D149" s="37" t="s">
        <v>586</v>
      </c>
      <c r="E149" s="46">
        <v>3645453</v>
      </c>
      <c r="F149" s="37" t="s">
        <v>17</v>
      </c>
      <c r="G149" s="47" t="s">
        <v>18</v>
      </c>
      <c r="H149" s="47" t="s">
        <v>19</v>
      </c>
      <c r="I149" s="47" t="s">
        <v>20</v>
      </c>
      <c r="J149" s="49">
        <f>1997310-95840</f>
        <v>1901470</v>
      </c>
      <c r="K149" s="49">
        <v>360700</v>
      </c>
      <c r="L149" s="49" t="s">
        <v>584</v>
      </c>
      <c r="M149" s="49">
        <f>SUM(J149:L149)</f>
        <v>2262170</v>
      </c>
    </row>
    <row r="150" spans="1:13" ht="25.5" hidden="1" outlineLevel="2" x14ac:dyDescent="0.25">
      <c r="A150" s="44">
        <v>136</v>
      </c>
      <c r="B150" s="37" t="s">
        <v>136</v>
      </c>
      <c r="C150" s="45">
        <v>18189750</v>
      </c>
      <c r="D150" s="37" t="s">
        <v>586</v>
      </c>
      <c r="E150" s="46">
        <v>8959007</v>
      </c>
      <c r="F150" s="37" t="s">
        <v>140</v>
      </c>
      <c r="G150" s="47" t="s">
        <v>18</v>
      </c>
      <c r="H150" s="47" t="s">
        <v>19</v>
      </c>
      <c r="I150" s="47" t="s">
        <v>37</v>
      </c>
      <c r="J150" s="49">
        <v>973690</v>
      </c>
      <c r="K150" s="49">
        <v>342800</v>
      </c>
      <c r="L150" s="49" t="s">
        <v>584</v>
      </c>
      <c r="M150" s="49">
        <f>SUM(J150:L150)</f>
        <v>1316490</v>
      </c>
    </row>
    <row r="151" spans="1:13" ht="25.5" hidden="1" outlineLevel="2" x14ac:dyDescent="0.25">
      <c r="A151" s="44">
        <v>137</v>
      </c>
      <c r="B151" s="37" t="s">
        <v>342</v>
      </c>
      <c r="C151" s="50">
        <v>60557621</v>
      </c>
      <c r="D151" s="37" t="s">
        <v>586</v>
      </c>
      <c r="E151" s="46">
        <v>5835780</v>
      </c>
      <c r="F151" s="37" t="s">
        <v>345</v>
      </c>
      <c r="G151" s="47" t="s">
        <v>18</v>
      </c>
      <c r="H151" s="47" t="s">
        <v>19</v>
      </c>
      <c r="I151" s="47" t="s">
        <v>14</v>
      </c>
      <c r="J151" s="49">
        <v>1253310</v>
      </c>
      <c r="K151" s="49">
        <v>405800</v>
      </c>
      <c r="L151" s="49" t="s">
        <v>584</v>
      </c>
      <c r="M151" s="49">
        <f>SUM(J151:L151)</f>
        <v>1659110</v>
      </c>
    </row>
    <row r="152" spans="1:13" ht="25.5" hidden="1" outlineLevel="2" x14ac:dyDescent="0.25">
      <c r="A152" s="44">
        <v>138</v>
      </c>
      <c r="B152" s="37" t="s">
        <v>342</v>
      </c>
      <c r="C152" s="50">
        <v>60557621</v>
      </c>
      <c r="D152" s="37" t="s">
        <v>586</v>
      </c>
      <c r="E152" s="46">
        <v>9580837</v>
      </c>
      <c r="F152" s="37" t="s">
        <v>351</v>
      </c>
      <c r="G152" s="47" t="s">
        <v>36</v>
      </c>
      <c r="H152" s="47" t="s">
        <v>19</v>
      </c>
      <c r="I152" s="47" t="s">
        <v>88</v>
      </c>
      <c r="J152" s="49">
        <v>1647780</v>
      </c>
      <c r="K152" s="49">
        <v>580100</v>
      </c>
      <c r="L152" s="49" t="s">
        <v>584</v>
      </c>
      <c r="M152" s="49">
        <f>SUM(J152:L152)</f>
        <v>2227880</v>
      </c>
    </row>
    <row r="153" spans="1:13" outlineLevel="1" collapsed="1" x14ac:dyDescent="0.25">
      <c r="A153" s="44"/>
      <c r="B153" s="37"/>
      <c r="C153" s="50"/>
      <c r="D153" s="68" t="s">
        <v>675</v>
      </c>
      <c r="E153" s="46"/>
      <c r="F153" s="37"/>
      <c r="G153" s="47"/>
      <c r="H153" s="47"/>
      <c r="I153" s="47"/>
      <c r="J153" s="49">
        <f>SUBTOTAL(9,J149:J152)</f>
        <v>5776250</v>
      </c>
      <c r="K153" s="49">
        <f>SUBTOTAL(9,K149:K152)</f>
        <v>1689400</v>
      </c>
      <c r="L153" s="49">
        <f>SUBTOTAL(9,L149:L152)</f>
        <v>0</v>
      </c>
      <c r="M153" s="49">
        <f>SUBTOTAL(9,M149:M152)</f>
        <v>7465650</v>
      </c>
    </row>
    <row r="154" spans="1:13" ht="38.25" hidden="1" outlineLevel="2" x14ac:dyDescent="0.25">
      <c r="A154" s="44">
        <v>139</v>
      </c>
      <c r="B154" s="37" t="s">
        <v>393</v>
      </c>
      <c r="C154" s="50" t="s">
        <v>394</v>
      </c>
      <c r="D154" s="37" t="s">
        <v>399</v>
      </c>
      <c r="E154" s="46">
        <v>9160187</v>
      </c>
      <c r="F154" s="37" t="s">
        <v>399</v>
      </c>
      <c r="G154" s="47" t="s">
        <v>48</v>
      </c>
      <c r="H154" s="47" t="s">
        <v>19</v>
      </c>
      <c r="I154" s="47" t="s">
        <v>32</v>
      </c>
      <c r="J154" s="49">
        <f>4174860-48884.09</f>
        <v>4125975.91</v>
      </c>
      <c r="K154" s="49">
        <f>286800-286800</f>
        <v>0</v>
      </c>
      <c r="L154" s="49" t="s">
        <v>584</v>
      </c>
      <c r="M154" s="49">
        <f>SUM(J154:L154)</f>
        <v>4125975.91</v>
      </c>
    </row>
    <row r="155" spans="1:13" outlineLevel="1" collapsed="1" x14ac:dyDescent="0.25">
      <c r="A155" s="44"/>
      <c r="B155" s="37"/>
      <c r="C155" s="50"/>
      <c r="D155" s="68" t="s">
        <v>676</v>
      </c>
      <c r="E155" s="46"/>
      <c r="F155" s="37"/>
      <c r="G155" s="47"/>
      <c r="H155" s="47"/>
      <c r="I155" s="47"/>
      <c r="J155" s="49">
        <f>SUBTOTAL(9,J154:J154)</f>
        <v>4125975.91</v>
      </c>
      <c r="K155" s="49">
        <f>SUBTOTAL(9,K154:K154)</f>
        <v>0</v>
      </c>
      <c r="L155" s="49">
        <f>SUBTOTAL(9,L154:L154)</f>
        <v>0</v>
      </c>
      <c r="M155" s="49">
        <f>SUBTOTAL(9,M154:M154)</f>
        <v>4125975.91</v>
      </c>
    </row>
    <row r="156" spans="1:13" ht="25.5" hidden="1" outlineLevel="2" x14ac:dyDescent="0.25">
      <c r="A156" s="44">
        <v>140</v>
      </c>
      <c r="B156" s="37" t="s">
        <v>33</v>
      </c>
      <c r="C156" s="50">
        <v>29267609</v>
      </c>
      <c r="D156" s="37" t="s">
        <v>589</v>
      </c>
      <c r="E156" s="46">
        <v>1967289</v>
      </c>
      <c r="F156" s="37" t="s">
        <v>35</v>
      </c>
      <c r="G156" s="47" t="s">
        <v>36</v>
      </c>
      <c r="H156" s="47" t="s">
        <v>19</v>
      </c>
      <c r="I156" s="47" t="s">
        <v>37</v>
      </c>
      <c r="J156" s="49">
        <v>1112710</v>
      </c>
      <c r="K156" s="49">
        <v>57000</v>
      </c>
      <c r="L156" s="49" t="s">
        <v>584</v>
      </c>
      <c r="M156" s="49">
        <f>SUM(J156:L156)</f>
        <v>1169710</v>
      </c>
    </row>
    <row r="157" spans="1:13" ht="25.5" hidden="1" outlineLevel="2" x14ac:dyDescent="0.25">
      <c r="A157" s="44">
        <v>141</v>
      </c>
      <c r="B157" s="37" t="s">
        <v>118</v>
      </c>
      <c r="C157" s="45" t="s">
        <v>119</v>
      </c>
      <c r="D157" s="37" t="s">
        <v>589</v>
      </c>
      <c r="E157" s="46">
        <v>2514201</v>
      </c>
      <c r="F157" s="37" t="s">
        <v>121</v>
      </c>
      <c r="G157" s="47" t="s">
        <v>36</v>
      </c>
      <c r="H157" s="47" t="s">
        <v>19</v>
      </c>
      <c r="I157" s="47" t="s">
        <v>122</v>
      </c>
      <c r="J157" s="49">
        <v>4355480</v>
      </c>
      <c r="K157" s="49">
        <v>363000</v>
      </c>
      <c r="L157" s="49" t="s">
        <v>584</v>
      </c>
      <c r="M157" s="49">
        <f>SUM(J157:L157)</f>
        <v>4718480</v>
      </c>
    </row>
    <row r="158" spans="1:13" ht="25.5" hidden="1" outlineLevel="2" x14ac:dyDescent="0.25">
      <c r="A158" s="44">
        <v>142</v>
      </c>
      <c r="B158" s="37" t="s">
        <v>166</v>
      </c>
      <c r="C158" s="45">
        <v>44018886</v>
      </c>
      <c r="D158" s="37" t="s">
        <v>589</v>
      </c>
      <c r="E158" s="46">
        <v>1037676</v>
      </c>
      <c r="F158" s="37" t="s">
        <v>167</v>
      </c>
      <c r="G158" s="47" t="s">
        <v>36</v>
      </c>
      <c r="H158" s="47" t="s">
        <v>19</v>
      </c>
      <c r="I158" s="47" t="s">
        <v>81</v>
      </c>
      <c r="J158" s="49">
        <v>2114000</v>
      </c>
      <c r="K158" s="49">
        <v>128600</v>
      </c>
      <c r="L158" s="49" t="s">
        <v>584</v>
      </c>
      <c r="M158" s="49">
        <f>SUM(J158:L158)</f>
        <v>2242600</v>
      </c>
    </row>
    <row r="159" spans="1:13" ht="25.5" hidden="1" outlineLevel="2" x14ac:dyDescent="0.25">
      <c r="A159" s="44">
        <v>143</v>
      </c>
      <c r="B159" s="53" t="s">
        <v>185</v>
      </c>
      <c r="C159" s="50">
        <v>48489336</v>
      </c>
      <c r="D159" s="37" t="s">
        <v>589</v>
      </c>
      <c r="E159" s="44">
        <v>7817571</v>
      </c>
      <c r="F159" s="53" t="s">
        <v>202</v>
      </c>
      <c r="G159" s="51" t="s">
        <v>36</v>
      </c>
      <c r="H159" s="51" t="s">
        <v>19</v>
      </c>
      <c r="I159" s="51" t="s">
        <v>187</v>
      </c>
      <c r="J159" s="49">
        <v>2257220</v>
      </c>
      <c r="K159" s="49">
        <v>188100</v>
      </c>
      <c r="L159" s="49" t="s">
        <v>584</v>
      </c>
      <c r="M159" s="49">
        <f>SUM(J159:L159)</f>
        <v>2445320</v>
      </c>
    </row>
    <row r="160" spans="1:13" ht="25.5" hidden="1" outlineLevel="2" x14ac:dyDescent="0.25">
      <c r="A160" s="44">
        <v>144</v>
      </c>
      <c r="B160" s="37" t="s">
        <v>211</v>
      </c>
      <c r="C160" s="45">
        <v>47997885</v>
      </c>
      <c r="D160" s="37" t="s">
        <v>589</v>
      </c>
      <c r="E160" s="46">
        <v>5937705</v>
      </c>
      <c r="F160" s="37" t="s">
        <v>222</v>
      </c>
      <c r="G160" s="47" t="s">
        <v>18</v>
      </c>
      <c r="H160" s="47" t="s">
        <v>19</v>
      </c>
      <c r="I160" s="47" t="s">
        <v>101</v>
      </c>
      <c r="J160" s="49">
        <v>2384380</v>
      </c>
      <c r="K160" s="49">
        <v>198600</v>
      </c>
      <c r="L160" s="49" t="s">
        <v>584</v>
      </c>
      <c r="M160" s="49">
        <f>SUM(J160:L160)</f>
        <v>2582980</v>
      </c>
    </row>
    <row r="161" spans="1:13" ht="51" hidden="1" outlineLevel="2" x14ac:dyDescent="0.25">
      <c r="A161" s="44">
        <v>145</v>
      </c>
      <c r="B161" s="37" t="s">
        <v>281</v>
      </c>
      <c r="C161" s="45" t="s">
        <v>282</v>
      </c>
      <c r="D161" s="37" t="s">
        <v>589</v>
      </c>
      <c r="E161" s="46">
        <v>9250334</v>
      </c>
      <c r="F161" s="37" t="s">
        <v>286</v>
      </c>
      <c r="G161" s="47" t="s">
        <v>18</v>
      </c>
      <c r="H161" s="47" t="s">
        <v>19</v>
      </c>
      <c r="I161" s="47" t="s">
        <v>14</v>
      </c>
      <c r="J161" s="49">
        <v>1732650</v>
      </c>
      <c r="K161" s="49">
        <v>144300</v>
      </c>
      <c r="L161" s="49" t="s">
        <v>584</v>
      </c>
      <c r="M161" s="49">
        <f>SUM(J161:L161)</f>
        <v>1876950</v>
      </c>
    </row>
    <row r="162" spans="1:13" outlineLevel="1" collapsed="1" x14ac:dyDescent="0.25">
      <c r="A162" s="44"/>
      <c r="B162" s="37"/>
      <c r="C162" s="45"/>
      <c r="D162" s="68" t="s">
        <v>677</v>
      </c>
      <c r="E162" s="46"/>
      <c r="F162" s="37"/>
      <c r="G162" s="47"/>
      <c r="H162" s="47"/>
      <c r="I162" s="47"/>
      <c r="J162" s="49">
        <f>SUBTOTAL(9,J156:J161)</f>
        <v>13956440</v>
      </c>
      <c r="K162" s="49">
        <f>SUBTOTAL(9,K156:K161)</f>
        <v>1079600</v>
      </c>
      <c r="L162" s="49">
        <f>SUBTOTAL(9,L156:L161)</f>
        <v>0</v>
      </c>
      <c r="M162" s="49">
        <f>SUBTOTAL(9,M156:M161)</f>
        <v>15036040</v>
      </c>
    </row>
    <row r="163" spans="1:13" ht="25.5" hidden="1" outlineLevel="2" x14ac:dyDescent="0.25">
      <c r="A163" s="44">
        <v>146</v>
      </c>
      <c r="B163" s="37" t="s">
        <v>91</v>
      </c>
      <c r="C163" s="45">
        <v>73633178</v>
      </c>
      <c r="D163" s="37" t="s">
        <v>607</v>
      </c>
      <c r="E163" s="46">
        <v>3257944</v>
      </c>
      <c r="F163" s="47" t="s">
        <v>608</v>
      </c>
      <c r="G163" s="47" t="s">
        <v>36</v>
      </c>
      <c r="H163" s="47" t="s">
        <v>52</v>
      </c>
      <c r="I163" s="47" t="s">
        <v>59</v>
      </c>
      <c r="J163" s="49">
        <v>2105350</v>
      </c>
      <c r="K163" s="49">
        <v>248400</v>
      </c>
      <c r="L163" s="49" t="s">
        <v>584</v>
      </c>
      <c r="M163" s="49">
        <f>SUM(J163:L163)</f>
        <v>2353750</v>
      </c>
    </row>
    <row r="164" spans="1:13" ht="25.5" hidden="1" outlineLevel="2" x14ac:dyDescent="0.25">
      <c r="A164" s="44">
        <v>147</v>
      </c>
      <c r="B164" s="37" t="s">
        <v>113</v>
      </c>
      <c r="C164" s="45">
        <v>48472476</v>
      </c>
      <c r="D164" s="37" t="s">
        <v>607</v>
      </c>
      <c r="E164" s="46">
        <v>2899284</v>
      </c>
      <c r="F164" s="54" t="s">
        <v>114</v>
      </c>
      <c r="G164" s="47" t="s">
        <v>18</v>
      </c>
      <c r="H164" s="47" t="s">
        <v>52</v>
      </c>
      <c r="I164" s="47" t="s">
        <v>29</v>
      </c>
      <c r="J164" s="49">
        <v>1503820</v>
      </c>
      <c r="K164" s="49" t="s">
        <v>584</v>
      </c>
      <c r="L164" s="49" t="s">
        <v>584</v>
      </c>
      <c r="M164" s="49">
        <f>SUM(J164:L164)</f>
        <v>1503820</v>
      </c>
    </row>
    <row r="165" spans="1:13" hidden="1" outlineLevel="2" x14ac:dyDescent="0.25">
      <c r="A165" s="44">
        <v>148</v>
      </c>
      <c r="B165" s="37" t="s">
        <v>133</v>
      </c>
      <c r="C165" s="45">
        <v>47930063</v>
      </c>
      <c r="D165" s="37" t="s">
        <v>607</v>
      </c>
      <c r="E165" s="46">
        <v>9859957</v>
      </c>
      <c r="F165" s="37" t="s">
        <v>135</v>
      </c>
      <c r="G165" s="47" t="s">
        <v>18</v>
      </c>
      <c r="H165" s="47" t="s">
        <v>52</v>
      </c>
      <c r="I165" s="47" t="s">
        <v>66</v>
      </c>
      <c r="J165" s="49">
        <v>1503820</v>
      </c>
      <c r="K165" s="49">
        <v>177500</v>
      </c>
      <c r="L165" s="49" t="s">
        <v>584</v>
      </c>
      <c r="M165" s="49">
        <f>SUM(J165:L165)</f>
        <v>1681320</v>
      </c>
    </row>
    <row r="166" spans="1:13" ht="25.5" hidden="1" outlineLevel="2" x14ac:dyDescent="0.25">
      <c r="A166" s="44">
        <v>149</v>
      </c>
      <c r="B166" s="37" t="s">
        <v>166</v>
      </c>
      <c r="C166" s="45">
        <v>44018886</v>
      </c>
      <c r="D166" s="37" t="s">
        <v>607</v>
      </c>
      <c r="E166" s="46">
        <v>9753684</v>
      </c>
      <c r="F166" s="37" t="s">
        <v>184</v>
      </c>
      <c r="G166" s="47" t="s">
        <v>36</v>
      </c>
      <c r="H166" s="47" t="s">
        <v>52</v>
      </c>
      <c r="I166" s="47" t="s">
        <v>81</v>
      </c>
      <c r="J166" s="49">
        <v>1729400</v>
      </c>
      <c r="K166" s="49">
        <v>146800</v>
      </c>
      <c r="L166" s="49" t="s">
        <v>584</v>
      </c>
      <c r="M166" s="49">
        <f>SUM(J166:L166)</f>
        <v>1876200</v>
      </c>
    </row>
    <row r="167" spans="1:13" ht="25.5" hidden="1" outlineLevel="2" x14ac:dyDescent="0.25">
      <c r="A167" s="44">
        <v>150</v>
      </c>
      <c r="B167" s="37" t="s">
        <v>211</v>
      </c>
      <c r="C167" s="45">
        <v>47997885</v>
      </c>
      <c r="D167" s="37" t="s">
        <v>607</v>
      </c>
      <c r="E167" s="46">
        <v>2193113</v>
      </c>
      <c r="F167" s="37" t="s">
        <v>215</v>
      </c>
      <c r="G167" s="47" t="s">
        <v>36</v>
      </c>
      <c r="H167" s="47" t="s">
        <v>52</v>
      </c>
      <c r="I167" s="47" t="s">
        <v>101</v>
      </c>
      <c r="J167" s="49">
        <v>2188060</v>
      </c>
      <c r="K167" s="49">
        <v>258300</v>
      </c>
      <c r="L167" s="49" t="s">
        <v>584</v>
      </c>
      <c r="M167" s="49">
        <f>SUM(J167:L167)</f>
        <v>2446360</v>
      </c>
    </row>
    <row r="168" spans="1:13" ht="25.5" hidden="1" outlineLevel="2" x14ac:dyDescent="0.25">
      <c r="A168" s="44">
        <v>151</v>
      </c>
      <c r="B168" s="37" t="s">
        <v>211</v>
      </c>
      <c r="C168" s="45">
        <v>47997885</v>
      </c>
      <c r="D168" s="37" t="s">
        <v>607</v>
      </c>
      <c r="E168" s="46">
        <v>9836239</v>
      </c>
      <c r="F168" s="37" t="s">
        <v>227</v>
      </c>
      <c r="G168" s="47" t="s">
        <v>36</v>
      </c>
      <c r="H168" s="47" t="s">
        <v>52</v>
      </c>
      <c r="I168" s="47" t="s">
        <v>213</v>
      </c>
      <c r="J168" s="49">
        <v>2255730</v>
      </c>
      <c r="K168" s="49">
        <v>266200</v>
      </c>
      <c r="L168" s="49" t="s">
        <v>584</v>
      </c>
      <c r="M168" s="49">
        <f>SUM(J168:L168)</f>
        <v>2521930</v>
      </c>
    </row>
    <row r="169" spans="1:13" hidden="1" outlineLevel="2" x14ac:dyDescent="0.25">
      <c r="A169" s="44">
        <v>152</v>
      </c>
      <c r="B169" s="37" t="s">
        <v>228</v>
      </c>
      <c r="C169" s="45">
        <v>44740778</v>
      </c>
      <c r="D169" s="37" t="s">
        <v>607</v>
      </c>
      <c r="E169" s="46">
        <v>1718636</v>
      </c>
      <c r="F169" s="37" t="s">
        <v>230</v>
      </c>
      <c r="G169" s="47" t="s">
        <v>18</v>
      </c>
      <c r="H169" s="47" t="s">
        <v>52</v>
      </c>
      <c r="I169" s="47" t="s">
        <v>59</v>
      </c>
      <c r="J169" s="49">
        <v>2443710</v>
      </c>
      <c r="K169" s="49">
        <v>238000</v>
      </c>
      <c r="L169" s="49" t="s">
        <v>584</v>
      </c>
      <c r="M169" s="49">
        <f>SUM(J169:L169)</f>
        <v>2681710</v>
      </c>
    </row>
    <row r="170" spans="1:13" hidden="1" outlineLevel="2" x14ac:dyDescent="0.25">
      <c r="A170" s="44">
        <v>153</v>
      </c>
      <c r="B170" s="37" t="s">
        <v>255</v>
      </c>
      <c r="C170" s="45">
        <v>70640548</v>
      </c>
      <c r="D170" s="37" t="s">
        <v>607</v>
      </c>
      <c r="E170" s="46">
        <v>8709161</v>
      </c>
      <c r="F170" s="37" t="s">
        <v>256</v>
      </c>
      <c r="G170" s="47" t="s">
        <v>18</v>
      </c>
      <c r="H170" s="47" t="s">
        <v>52</v>
      </c>
      <c r="I170" s="47" t="s">
        <v>59</v>
      </c>
      <c r="J170" s="49">
        <v>1563980</v>
      </c>
      <c r="K170" s="49">
        <v>184600</v>
      </c>
      <c r="L170" s="49" t="s">
        <v>584</v>
      </c>
      <c r="M170" s="49">
        <f>SUM(J170:L170)</f>
        <v>1748580</v>
      </c>
    </row>
    <row r="171" spans="1:13" hidden="1" outlineLevel="2" x14ac:dyDescent="0.25">
      <c r="A171" s="44">
        <v>154</v>
      </c>
      <c r="B171" s="37" t="s">
        <v>634</v>
      </c>
      <c r="C171" s="45" t="s">
        <v>260</v>
      </c>
      <c r="D171" s="37" t="s">
        <v>607</v>
      </c>
      <c r="E171" s="46">
        <v>1146538</v>
      </c>
      <c r="F171" s="37" t="s">
        <v>265</v>
      </c>
      <c r="G171" s="47" t="s">
        <v>18</v>
      </c>
      <c r="H171" s="47" t="s">
        <v>52</v>
      </c>
      <c r="I171" s="47" t="s">
        <v>29</v>
      </c>
      <c r="J171" s="49">
        <v>1526380</v>
      </c>
      <c r="K171" s="49">
        <v>180000</v>
      </c>
      <c r="L171" s="49" t="s">
        <v>584</v>
      </c>
      <c r="M171" s="49">
        <f>SUM(J171:L171)</f>
        <v>1706380</v>
      </c>
    </row>
    <row r="172" spans="1:13" hidden="1" outlineLevel="2" x14ac:dyDescent="0.25">
      <c r="A172" s="44">
        <v>155</v>
      </c>
      <c r="B172" s="37" t="s">
        <v>305</v>
      </c>
      <c r="C172" s="50">
        <v>70885605</v>
      </c>
      <c r="D172" s="37" t="s">
        <v>607</v>
      </c>
      <c r="E172" s="46">
        <v>4474775</v>
      </c>
      <c r="F172" s="37" t="s">
        <v>305</v>
      </c>
      <c r="G172" s="47" t="s">
        <v>18</v>
      </c>
      <c r="H172" s="47" t="s">
        <v>52</v>
      </c>
      <c r="I172" s="47" t="s">
        <v>143</v>
      </c>
      <c r="J172" s="49">
        <f>1879780-315577.33</f>
        <v>1564202.67</v>
      </c>
      <c r="K172" s="49" t="s">
        <v>584</v>
      </c>
      <c r="L172" s="49" t="s">
        <v>584</v>
      </c>
      <c r="M172" s="49">
        <f>SUM(J172:L172)</f>
        <v>1564202.67</v>
      </c>
    </row>
    <row r="173" spans="1:13" ht="25.5" hidden="1" outlineLevel="2" x14ac:dyDescent="0.25">
      <c r="A173" s="44">
        <v>156</v>
      </c>
      <c r="B173" s="37" t="s">
        <v>308</v>
      </c>
      <c r="C173" s="50">
        <v>65792068</v>
      </c>
      <c r="D173" s="37" t="s">
        <v>607</v>
      </c>
      <c r="E173" s="46">
        <v>5795884</v>
      </c>
      <c r="F173" s="37" t="s">
        <v>309</v>
      </c>
      <c r="G173" s="47" t="s">
        <v>18</v>
      </c>
      <c r="H173" s="47" t="s">
        <v>52</v>
      </c>
      <c r="I173" s="47" t="s">
        <v>14</v>
      </c>
      <c r="J173" s="49">
        <v>1315840</v>
      </c>
      <c r="K173" s="49">
        <v>155200</v>
      </c>
      <c r="L173" s="49" t="s">
        <v>584</v>
      </c>
      <c r="M173" s="49">
        <f>SUM(J173:L173)</f>
        <v>1471040</v>
      </c>
    </row>
    <row r="174" spans="1:13" ht="38.25" hidden="1" outlineLevel="2" x14ac:dyDescent="0.25">
      <c r="A174" s="44">
        <v>157</v>
      </c>
      <c r="B174" s="37" t="s">
        <v>335</v>
      </c>
      <c r="C174" s="45">
        <v>71230629</v>
      </c>
      <c r="D174" s="37" t="s">
        <v>607</v>
      </c>
      <c r="E174" s="46">
        <v>1420997</v>
      </c>
      <c r="F174" s="37" t="s">
        <v>336</v>
      </c>
      <c r="G174" s="47" t="s">
        <v>18</v>
      </c>
      <c r="H174" s="47" t="s">
        <v>52</v>
      </c>
      <c r="I174" s="47" t="s">
        <v>187</v>
      </c>
      <c r="J174" s="49">
        <v>2067760</v>
      </c>
      <c r="K174" s="49">
        <v>244000</v>
      </c>
      <c r="L174" s="49" t="s">
        <v>584</v>
      </c>
      <c r="M174" s="49">
        <f>SUM(J174:L174)</f>
        <v>2311760</v>
      </c>
    </row>
    <row r="175" spans="1:13" ht="25.5" hidden="1" outlineLevel="2" x14ac:dyDescent="0.25">
      <c r="A175" s="44">
        <v>158</v>
      </c>
      <c r="B175" s="37" t="s">
        <v>342</v>
      </c>
      <c r="C175" s="50">
        <v>60557621</v>
      </c>
      <c r="D175" s="37" t="s">
        <v>607</v>
      </c>
      <c r="E175" s="46">
        <v>7314919</v>
      </c>
      <c r="F175" s="37" t="s">
        <v>347</v>
      </c>
      <c r="G175" s="47" t="s">
        <v>36</v>
      </c>
      <c r="H175" s="47" t="s">
        <v>52</v>
      </c>
      <c r="I175" s="47" t="s">
        <v>37</v>
      </c>
      <c r="J175" s="49">
        <v>2255730</v>
      </c>
      <c r="K175" s="49">
        <v>266200</v>
      </c>
      <c r="L175" s="49" t="s">
        <v>584</v>
      </c>
      <c r="M175" s="49">
        <f>SUM(J175:L175)</f>
        <v>2521930</v>
      </c>
    </row>
    <row r="176" spans="1:13" ht="25.5" hidden="1" outlineLevel="2" x14ac:dyDescent="0.25">
      <c r="A176" s="44">
        <v>159</v>
      </c>
      <c r="B176" s="37" t="s">
        <v>365</v>
      </c>
      <c r="C176" s="45">
        <v>67028144</v>
      </c>
      <c r="D176" s="37" t="s">
        <v>607</v>
      </c>
      <c r="E176" s="46">
        <v>3333640</v>
      </c>
      <c r="F176" s="37" t="s">
        <v>366</v>
      </c>
      <c r="G176" s="47" t="s">
        <v>36</v>
      </c>
      <c r="H176" s="47" t="s">
        <v>52</v>
      </c>
      <c r="I176" s="47" t="s">
        <v>153</v>
      </c>
      <c r="J176" s="49">
        <v>2180540</v>
      </c>
      <c r="K176" s="49">
        <v>160000</v>
      </c>
      <c r="L176" s="49" t="s">
        <v>584</v>
      </c>
      <c r="M176" s="49">
        <f>SUM(J176:L176)</f>
        <v>2340540</v>
      </c>
    </row>
    <row r="177" spans="1:13" ht="25.5" hidden="1" outlineLevel="2" x14ac:dyDescent="0.25">
      <c r="A177" s="44">
        <v>160</v>
      </c>
      <c r="B177" s="37" t="s">
        <v>365</v>
      </c>
      <c r="C177" s="45">
        <v>67028144</v>
      </c>
      <c r="D177" s="37" t="s">
        <v>607</v>
      </c>
      <c r="E177" s="46">
        <v>7983461</v>
      </c>
      <c r="F177" s="37" t="s">
        <v>368</v>
      </c>
      <c r="G177" s="47" t="s">
        <v>18</v>
      </c>
      <c r="H177" s="47" t="s">
        <v>52</v>
      </c>
      <c r="I177" s="47" t="s">
        <v>14</v>
      </c>
      <c r="J177" s="49">
        <v>2150470</v>
      </c>
      <c r="K177" s="49">
        <v>150000</v>
      </c>
      <c r="L177" s="49" t="s">
        <v>584</v>
      </c>
      <c r="M177" s="49">
        <f>SUM(J177:L177)</f>
        <v>2300470</v>
      </c>
    </row>
    <row r="178" spans="1:13" ht="51" hidden="1" outlineLevel="2" x14ac:dyDescent="0.25">
      <c r="A178" s="44">
        <v>161</v>
      </c>
      <c r="B178" s="37" t="s">
        <v>374</v>
      </c>
      <c r="C178" s="45">
        <v>28269501</v>
      </c>
      <c r="D178" s="37" t="s">
        <v>607</v>
      </c>
      <c r="E178" s="46">
        <v>4607883</v>
      </c>
      <c r="F178" s="37" t="s">
        <v>376</v>
      </c>
      <c r="G178" s="47" t="s">
        <v>18</v>
      </c>
      <c r="H178" s="47" t="s">
        <v>52</v>
      </c>
      <c r="I178" s="47" t="s">
        <v>162</v>
      </c>
      <c r="J178" s="49">
        <v>4308420</v>
      </c>
      <c r="K178" s="49">
        <v>368400</v>
      </c>
      <c r="L178" s="49" t="s">
        <v>584</v>
      </c>
      <c r="M178" s="49">
        <f>SUM(J178:L178)</f>
        <v>4676820</v>
      </c>
    </row>
    <row r="179" spans="1:13" ht="25.5" outlineLevel="1" collapsed="1" x14ac:dyDescent="0.25">
      <c r="A179" s="44"/>
      <c r="B179" s="37"/>
      <c r="C179" s="45"/>
      <c r="D179" s="68" t="s">
        <v>678</v>
      </c>
      <c r="E179" s="46"/>
      <c r="F179" s="37"/>
      <c r="G179" s="47"/>
      <c r="H179" s="47"/>
      <c r="I179" s="47"/>
      <c r="J179" s="49">
        <f>SUBTOTAL(9,J163:J178)</f>
        <v>32663212.670000002</v>
      </c>
      <c r="K179" s="49">
        <f>SUBTOTAL(9,K163:K178)</f>
        <v>3043600</v>
      </c>
      <c r="L179" s="49">
        <f>SUBTOTAL(9,L163:L178)</f>
        <v>0</v>
      </c>
      <c r="M179" s="49">
        <f>SUBTOTAL(9,M163:M178)</f>
        <v>35706812.670000002</v>
      </c>
    </row>
    <row r="180" spans="1:13" ht="25.5" hidden="1" outlineLevel="2" x14ac:dyDescent="0.25">
      <c r="A180" s="44">
        <v>162</v>
      </c>
      <c r="B180" s="37" t="s">
        <v>118</v>
      </c>
      <c r="C180" s="45" t="s">
        <v>119</v>
      </c>
      <c r="D180" s="37" t="s">
        <v>617</v>
      </c>
      <c r="E180" s="46">
        <v>4955284</v>
      </c>
      <c r="F180" s="37" t="s">
        <v>125</v>
      </c>
      <c r="G180" s="47" t="s">
        <v>18</v>
      </c>
      <c r="H180" s="47" t="s">
        <v>19</v>
      </c>
      <c r="I180" s="47" t="s">
        <v>122</v>
      </c>
      <c r="J180" s="49">
        <v>4711340</v>
      </c>
      <c r="K180" s="49">
        <v>241700</v>
      </c>
      <c r="L180" s="49" t="s">
        <v>584</v>
      </c>
      <c r="M180" s="49">
        <f>SUM(J180:L180)</f>
        <v>4953040</v>
      </c>
    </row>
    <row r="181" spans="1:13" ht="25.5" hidden="1" outlineLevel="2" x14ac:dyDescent="0.25">
      <c r="A181" s="44">
        <v>163</v>
      </c>
      <c r="B181" s="37" t="s">
        <v>150</v>
      </c>
      <c r="C181" s="45">
        <v>46276262</v>
      </c>
      <c r="D181" s="37" t="s">
        <v>617</v>
      </c>
      <c r="E181" s="46">
        <v>2240677</v>
      </c>
      <c r="F181" s="37" t="s">
        <v>151</v>
      </c>
      <c r="G181" s="47" t="s">
        <v>18</v>
      </c>
      <c r="H181" s="47" t="s">
        <v>19</v>
      </c>
      <c r="I181" s="47" t="s">
        <v>153</v>
      </c>
      <c r="J181" s="49">
        <v>550000</v>
      </c>
      <c r="K181" s="49">
        <v>20000</v>
      </c>
      <c r="L181" s="49" t="s">
        <v>584</v>
      </c>
      <c r="M181" s="49">
        <f>SUM(J181:L181)</f>
        <v>570000</v>
      </c>
    </row>
    <row r="182" spans="1:13" ht="25.5" hidden="1" outlineLevel="2" x14ac:dyDescent="0.25">
      <c r="A182" s="44">
        <v>164</v>
      </c>
      <c r="B182" s="37" t="s">
        <v>185</v>
      </c>
      <c r="C182" s="45">
        <v>48489336</v>
      </c>
      <c r="D182" s="37" t="s">
        <v>617</v>
      </c>
      <c r="E182" s="46">
        <v>5033443</v>
      </c>
      <c r="F182" s="37" t="s">
        <v>197</v>
      </c>
      <c r="G182" s="47" t="s">
        <v>18</v>
      </c>
      <c r="H182" s="47" t="s">
        <v>19</v>
      </c>
      <c r="I182" s="47" t="s">
        <v>187</v>
      </c>
      <c r="J182" s="49">
        <v>2431660</v>
      </c>
      <c r="K182" s="49">
        <v>124700</v>
      </c>
      <c r="L182" s="49" t="s">
        <v>584</v>
      </c>
      <c r="M182" s="49">
        <f>SUM(J182:L182)</f>
        <v>2556360</v>
      </c>
    </row>
    <row r="183" spans="1:13" ht="25.5" hidden="1" outlineLevel="2" x14ac:dyDescent="0.25">
      <c r="A183" s="44">
        <v>165</v>
      </c>
      <c r="B183" s="53" t="s">
        <v>211</v>
      </c>
      <c r="C183" s="50">
        <v>47997885</v>
      </c>
      <c r="D183" s="37" t="s">
        <v>617</v>
      </c>
      <c r="E183" s="44">
        <v>8800127</v>
      </c>
      <c r="F183" s="53" t="s">
        <v>226</v>
      </c>
      <c r="G183" s="51" t="s">
        <v>18</v>
      </c>
      <c r="H183" s="53" t="s">
        <v>19</v>
      </c>
      <c r="I183" s="53" t="s">
        <v>101</v>
      </c>
      <c r="J183" s="49">
        <v>2952130</v>
      </c>
      <c r="K183" s="49">
        <f>155900-68574.71</f>
        <v>87325.29</v>
      </c>
      <c r="L183" s="49" t="s">
        <v>584</v>
      </c>
      <c r="M183" s="49">
        <f>SUM(J183:L183)</f>
        <v>3039455.29</v>
      </c>
    </row>
    <row r="184" spans="1:13" ht="51" hidden="1" outlineLevel="2" x14ac:dyDescent="0.25">
      <c r="A184" s="44">
        <v>166</v>
      </c>
      <c r="B184" s="37" t="s">
        <v>281</v>
      </c>
      <c r="C184" s="50" t="s">
        <v>282</v>
      </c>
      <c r="D184" s="37" t="s">
        <v>617</v>
      </c>
      <c r="E184" s="46">
        <v>5075575</v>
      </c>
      <c r="F184" s="37" t="s">
        <v>284</v>
      </c>
      <c r="G184" s="47" t="s">
        <v>18</v>
      </c>
      <c r="H184" s="47" t="s">
        <v>19</v>
      </c>
      <c r="I184" s="47" t="s">
        <v>14</v>
      </c>
      <c r="J184" s="49">
        <v>1405510</v>
      </c>
      <c r="K184" s="49">
        <v>73500</v>
      </c>
      <c r="L184" s="49" t="s">
        <v>584</v>
      </c>
      <c r="M184" s="49">
        <f>SUM(J184:L184)</f>
        <v>1479010</v>
      </c>
    </row>
    <row r="185" spans="1:13" outlineLevel="1" collapsed="1" x14ac:dyDescent="0.25">
      <c r="A185" s="44"/>
      <c r="B185" s="37"/>
      <c r="C185" s="50"/>
      <c r="D185" s="68" t="s">
        <v>679</v>
      </c>
      <c r="E185" s="46"/>
      <c r="F185" s="37"/>
      <c r="G185" s="47"/>
      <c r="H185" s="47"/>
      <c r="I185" s="47"/>
      <c r="J185" s="49">
        <f>SUBTOTAL(9,J180:J184)</f>
        <v>12050640</v>
      </c>
      <c r="K185" s="49">
        <f>SUBTOTAL(9,K180:K184)</f>
        <v>547225.29</v>
      </c>
      <c r="L185" s="49">
        <f>SUBTOTAL(9,L180:L184)</f>
        <v>0</v>
      </c>
      <c r="M185" s="49">
        <f>SUBTOTAL(9,M180:M184)</f>
        <v>12597865.289999999</v>
      </c>
    </row>
    <row r="186" spans="1:13" ht="25.5" hidden="1" outlineLevel="2" x14ac:dyDescent="0.25">
      <c r="A186" s="44">
        <v>167</v>
      </c>
      <c r="B186" s="37" t="s">
        <v>49</v>
      </c>
      <c r="C186" s="45">
        <v>25909614</v>
      </c>
      <c r="D186" s="37" t="s">
        <v>594</v>
      </c>
      <c r="E186" s="46">
        <v>7290495</v>
      </c>
      <c r="F186" s="47" t="s">
        <v>58</v>
      </c>
      <c r="G186" s="47" t="s">
        <v>36</v>
      </c>
      <c r="H186" s="47" t="s">
        <v>52</v>
      </c>
      <c r="I186" s="47" t="s">
        <v>59</v>
      </c>
      <c r="J186" s="49">
        <v>770680</v>
      </c>
      <c r="K186" s="49">
        <v>92500</v>
      </c>
      <c r="L186" s="49" t="s">
        <v>584</v>
      </c>
      <c r="M186" s="49">
        <f>SUM(J186:L186)</f>
        <v>863180</v>
      </c>
    </row>
    <row r="187" spans="1:13" ht="38.25" hidden="1" outlineLevel="2" x14ac:dyDescent="0.25">
      <c r="A187" s="44">
        <v>168</v>
      </c>
      <c r="B187" s="37" t="s">
        <v>381</v>
      </c>
      <c r="C187" s="45" t="s">
        <v>382</v>
      </c>
      <c r="D187" s="52" t="s">
        <v>594</v>
      </c>
      <c r="E187" s="45">
        <v>9492545</v>
      </c>
      <c r="F187" s="37" t="s">
        <v>386</v>
      </c>
      <c r="G187" s="47" t="s">
        <v>36</v>
      </c>
      <c r="H187" s="47" t="s">
        <v>52</v>
      </c>
      <c r="I187" s="47" t="s">
        <v>384</v>
      </c>
      <c r="J187" s="49">
        <v>1860000</v>
      </c>
      <c r="K187" s="49">
        <v>163000</v>
      </c>
      <c r="L187" s="49" t="s">
        <v>584</v>
      </c>
      <c r="M187" s="49">
        <f>SUM(J187:L187)</f>
        <v>2023000</v>
      </c>
    </row>
    <row r="188" spans="1:13" ht="38.25" hidden="1" outlineLevel="2" x14ac:dyDescent="0.25">
      <c r="A188" s="44">
        <v>169</v>
      </c>
      <c r="B188" s="37" t="s">
        <v>99</v>
      </c>
      <c r="C188" s="45">
        <v>73632783</v>
      </c>
      <c r="D188" s="37" t="s">
        <v>594</v>
      </c>
      <c r="E188" s="46">
        <v>8327507</v>
      </c>
      <c r="F188" s="37" t="s">
        <v>110</v>
      </c>
      <c r="G188" s="47" t="s">
        <v>36</v>
      </c>
      <c r="H188" s="47" t="s">
        <v>44</v>
      </c>
      <c r="I188" s="47" t="s">
        <v>101</v>
      </c>
      <c r="J188" s="49">
        <v>1511130</v>
      </c>
      <c r="K188" s="49">
        <v>142500</v>
      </c>
      <c r="L188" s="49" t="s">
        <v>584</v>
      </c>
      <c r="M188" s="49">
        <f>SUM(J188:L188)</f>
        <v>1653630</v>
      </c>
    </row>
    <row r="189" spans="1:13" ht="25.5" hidden="1" outlineLevel="2" x14ac:dyDescent="0.25">
      <c r="A189" s="44">
        <v>170</v>
      </c>
      <c r="B189" s="37" t="s">
        <v>136</v>
      </c>
      <c r="C189" s="45">
        <v>18189750</v>
      </c>
      <c r="D189" s="37" t="s">
        <v>594</v>
      </c>
      <c r="E189" s="46">
        <v>9924394</v>
      </c>
      <c r="F189" s="37" t="s">
        <v>141</v>
      </c>
      <c r="G189" s="47" t="s">
        <v>36</v>
      </c>
      <c r="H189" s="47" t="s">
        <v>19</v>
      </c>
      <c r="I189" s="47" t="s">
        <v>37</v>
      </c>
      <c r="J189" s="49">
        <v>2742710</v>
      </c>
      <c r="K189" s="49">
        <v>329900</v>
      </c>
      <c r="L189" s="49" t="s">
        <v>584</v>
      </c>
      <c r="M189" s="49">
        <f>SUM(J189:L189)</f>
        <v>3072610</v>
      </c>
    </row>
    <row r="190" spans="1:13" ht="25.5" hidden="1" outlineLevel="2" x14ac:dyDescent="0.25">
      <c r="A190" s="44">
        <v>171</v>
      </c>
      <c r="B190" s="37" t="s">
        <v>150</v>
      </c>
      <c r="C190" s="45">
        <v>46276262</v>
      </c>
      <c r="D190" s="37" t="s">
        <v>594</v>
      </c>
      <c r="E190" s="46">
        <v>3228586</v>
      </c>
      <c r="F190" s="37" t="s">
        <v>154</v>
      </c>
      <c r="G190" s="47" t="s">
        <v>36</v>
      </c>
      <c r="H190" s="47" t="s">
        <v>19</v>
      </c>
      <c r="I190" s="47" t="s">
        <v>155</v>
      </c>
      <c r="J190" s="49">
        <v>2264400</v>
      </c>
      <c r="K190" s="49">
        <v>234200</v>
      </c>
      <c r="L190" s="49" t="s">
        <v>584</v>
      </c>
      <c r="M190" s="49">
        <f>SUM(J190:L190)</f>
        <v>2498600</v>
      </c>
    </row>
    <row r="191" spans="1:13" ht="25.5" hidden="1" outlineLevel="2" x14ac:dyDescent="0.25">
      <c r="A191" s="44">
        <v>172</v>
      </c>
      <c r="B191" s="37" t="s">
        <v>166</v>
      </c>
      <c r="C191" s="45">
        <v>44018886</v>
      </c>
      <c r="D191" s="37" t="s">
        <v>594</v>
      </c>
      <c r="E191" s="46">
        <v>4228767</v>
      </c>
      <c r="F191" s="37" t="s">
        <v>173</v>
      </c>
      <c r="G191" s="47" t="s">
        <v>18</v>
      </c>
      <c r="H191" s="47" t="s">
        <v>19</v>
      </c>
      <c r="I191" s="47" t="s">
        <v>81</v>
      </c>
      <c r="J191" s="49">
        <v>1224020</v>
      </c>
      <c r="K191" s="49">
        <v>105900</v>
      </c>
      <c r="L191" s="49" t="s">
        <v>584</v>
      </c>
      <c r="M191" s="49">
        <f>SUM(J191:L191)</f>
        <v>1329920</v>
      </c>
    </row>
    <row r="192" spans="1:13" ht="25.5" hidden="1" outlineLevel="2" x14ac:dyDescent="0.25">
      <c r="A192" s="44">
        <v>173</v>
      </c>
      <c r="B192" s="37" t="s">
        <v>185</v>
      </c>
      <c r="C192" s="45">
        <v>48489336</v>
      </c>
      <c r="D192" s="37" t="s">
        <v>594</v>
      </c>
      <c r="E192" s="46">
        <v>6528506</v>
      </c>
      <c r="F192" s="37" t="s">
        <v>200</v>
      </c>
      <c r="G192" s="47" t="s">
        <v>36</v>
      </c>
      <c r="H192" s="47" t="s">
        <v>19</v>
      </c>
      <c r="I192" s="47" t="s">
        <v>187</v>
      </c>
      <c r="J192" s="49">
        <v>982230</v>
      </c>
      <c r="K192" s="49">
        <v>118100</v>
      </c>
      <c r="L192" s="49" t="s">
        <v>584</v>
      </c>
      <c r="M192" s="49">
        <f>SUM(J192:L192)</f>
        <v>1100330</v>
      </c>
    </row>
    <row r="193" spans="1:13" ht="25.5" hidden="1" outlineLevel="2" x14ac:dyDescent="0.25">
      <c r="A193" s="44">
        <v>174</v>
      </c>
      <c r="B193" s="37" t="s">
        <v>232</v>
      </c>
      <c r="C193" s="45">
        <v>44117434</v>
      </c>
      <c r="D193" s="37" t="s">
        <v>594</v>
      </c>
      <c r="E193" s="46">
        <v>2352914</v>
      </c>
      <c r="F193" s="37" t="s">
        <v>233</v>
      </c>
      <c r="G193" s="47" t="s">
        <v>36</v>
      </c>
      <c r="H193" s="47" t="s">
        <v>19</v>
      </c>
      <c r="I193" s="47" t="s">
        <v>14</v>
      </c>
      <c r="J193" s="49">
        <v>846230</v>
      </c>
      <c r="K193" s="49">
        <v>101700</v>
      </c>
      <c r="L193" s="49" t="s">
        <v>584</v>
      </c>
      <c r="M193" s="49">
        <f>SUM(J193:L193)</f>
        <v>947930</v>
      </c>
    </row>
    <row r="194" spans="1:13" ht="38.25" hidden="1" outlineLevel="2" x14ac:dyDescent="0.25">
      <c r="A194" s="44">
        <v>175</v>
      </c>
      <c r="B194" s="37" t="s">
        <v>287</v>
      </c>
      <c r="C194" s="50" t="s">
        <v>288</v>
      </c>
      <c r="D194" s="37" t="s">
        <v>594</v>
      </c>
      <c r="E194" s="46">
        <v>3845844</v>
      </c>
      <c r="F194" s="47" t="s">
        <v>289</v>
      </c>
      <c r="G194" s="47" t="s">
        <v>36</v>
      </c>
      <c r="H194" s="47" t="s">
        <v>52</v>
      </c>
      <c r="I194" s="47" t="s">
        <v>213</v>
      </c>
      <c r="J194" s="49">
        <v>1133350</v>
      </c>
      <c r="K194" s="49">
        <v>136200</v>
      </c>
      <c r="L194" s="49" t="s">
        <v>584</v>
      </c>
      <c r="M194" s="49">
        <f>SUM(J194:L194)</f>
        <v>1269550</v>
      </c>
    </row>
    <row r="195" spans="1:13" ht="25.5" hidden="1" outlineLevel="2" x14ac:dyDescent="0.25">
      <c r="A195" s="44">
        <v>176</v>
      </c>
      <c r="B195" s="37" t="s">
        <v>298</v>
      </c>
      <c r="C195" s="50" t="s">
        <v>299</v>
      </c>
      <c r="D195" s="37" t="s">
        <v>594</v>
      </c>
      <c r="E195" s="46">
        <v>9152098</v>
      </c>
      <c r="F195" s="37" t="s">
        <v>300</v>
      </c>
      <c r="G195" s="47" t="s">
        <v>18</v>
      </c>
      <c r="H195" s="47" t="s">
        <v>19</v>
      </c>
      <c r="I195" s="47" t="s">
        <v>101</v>
      </c>
      <c r="J195" s="49">
        <v>1133350</v>
      </c>
      <c r="K195" s="49">
        <v>97600</v>
      </c>
      <c r="L195" s="49" t="s">
        <v>584</v>
      </c>
      <c r="M195" s="49">
        <f>SUM(J195:L195)</f>
        <v>1230950</v>
      </c>
    </row>
    <row r="196" spans="1:13" ht="38.25" hidden="1" outlineLevel="2" x14ac:dyDescent="0.25">
      <c r="A196" s="44">
        <v>177</v>
      </c>
      <c r="B196" s="37" t="s">
        <v>393</v>
      </c>
      <c r="C196" s="50" t="s">
        <v>394</v>
      </c>
      <c r="D196" s="37" t="s">
        <v>594</v>
      </c>
      <c r="E196" s="46">
        <v>8832852</v>
      </c>
      <c r="F196" s="37" t="s">
        <v>393</v>
      </c>
      <c r="G196" s="47" t="s">
        <v>36</v>
      </c>
      <c r="H196" s="47" t="s">
        <v>52</v>
      </c>
      <c r="I196" s="47" t="s">
        <v>32</v>
      </c>
      <c r="J196" s="49">
        <f>8069460-194108.16</f>
        <v>7875351.8399999999</v>
      </c>
      <c r="K196" s="49">
        <f>970800-970800</f>
        <v>0</v>
      </c>
      <c r="L196" s="49" t="s">
        <v>584</v>
      </c>
      <c r="M196" s="49">
        <f>SUM(J196:L196)</f>
        <v>7875351.8399999999</v>
      </c>
    </row>
    <row r="197" spans="1:13" ht="38.25" hidden="1" outlineLevel="2" x14ac:dyDescent="0.25">
      <c r="A197" s="44">
        <v>178</v>
      </c>
      <c r="B197" s="37" t="s">
        <v>302</v>
      </c>
      <c r="C197" s="50">
        <v>29314747</v>
      </c>
      <c r="D197" s="37" t="s">
        <v>594</v>
      </c>
      <c r="E197" s="46">
        <v>2221903</v>
      </c>
      <c r="F197" s="47" t="s">
        <v>302</v>
      </c>
      <c r="G197" s="47" t="s">
        <v>36</v>
      </c>
      <c r="H197" s="47" t="s">
        <v>44</v>
      </c>
      <c r="I197" s="47" t="s">
        <v>303</v>
      </c>
      <c r="J197" s="49">
        <v>1610000</v>
      </c>
      <c r="K197" s="49">
        <v>110000</v>
      </c>
      <c r="L197" s="49" t="s">
        <v>584</v>
      </c>
      <c r="M197" s="49">
        <f>SUM(J197:L197)</f>
        <v>1720000</v>
      </c>
    </row>
    <row r="198" spans="1:13" ht="25.5" hidden="1" outlineLevel="2" x14ac:dyDescent="0.25">
      <c r="A198" s="44">
        <v>179</v>
      </c>
      <c r="B198" s="37" t="s">
        <v>342</v>
      </c>
      <c r="C198" s="50">
        <v>60557621</v>
      </c>
      <c r="D198" s="37" t="s">
        <v>594</v>
      </c>
      <c r="E198" s="46">
        <v>3424265</v>
      </c>
      <c r="F198" s="37" t="s">
        <v>343</v>
      </c>
      <c r="G198" s="47" t="s">
        <v>18</v>
      </c>
      <c r="H198" s="47" t="s">
        <v>19</v>
      </c>
      <c r="I198" s="47" t="s">
        <v>661</v>
      </c>
      <c r="J198" s="49">
        <v>1133350</v>
      </c>
      <c r="K198" s="49">
        <v>136200</v>
      </c>
      <c r="L198" s="49" t="s">
        <v>584</v>
      </c>
      <c r="M198" s="49">
        <f>SUM(J198:L198)</f>
        <v>1269550</v>
      </c>
    </row>
    <row r="199" spans="1:13" ht="25.5" hidden="1" outlineLevel="2" x14ac:dyDescent="0.25">
      <c r="A199" s="44">
        <v>180</v>
      </c>
      <c r="B199" s="37" t="s">
        <v>342</v>
      </c>
      <c r="C199" s="50">
        <v>60557621</v>
      </c>
      <c r="D199" s="37" t="s">
        <v>594</v>
      </c>
      <c r="E199" s="46">
        <v>6651192</v>
      </c>
      <c r="F199" s="37" t="s">
        <v>346</v>
      </c>
      <c r="G199" s="47" t="s">
        <v>18</v>
      </c>
      <c r="H199" s="47" t="s">
        <v>19</v>
      </c>
      <c r="I199" s="47" t="s">
        <v>661</v>
      </c>
      <c r="J199" s="49">
        <v>2380040</v>
      </c>
      <c r="K199" s="49">
        <v>278900</v>
      </c>
      <c r="L199" s="49" t="s">
        <v>584</v>
      </c>
      <c r="M199" s="49">
        <f>SUM(J199:L199)</f>
        <v>2658940</v>
      </c>
    </row>
    <row r="200" spans="1:13" ht="25.5" hidden="1" outlineLevel="2" x14ac:dyDescent="0.25">
      <c r="A200" s="44">
        <v>181</v>
      </c>
      <c r="B200" s="37" t="s">
        <v>365</v>
      </c>
      <c r="C200" s="45">
        <v>67028144</v>
      </c>
      <c r="D200" s="37" t="s">
        <v>594</v>
      </c>
      <c r="E200" s="46">
        <v>9395569</v>
      </c>
      <c r="F200" s="37" t="s">
        <v>369</v>
      </c>
      <c r="G200" s="47" t="s">
        <v>36</v>
      </c>
      <c r="H200" s="47" t="s">
        <v>52</v>
      </c>
      <c r="I200" s="47" t="s">
        <v>14</v>
      </c>
      <c r="J200" s="49">
        <v>1020010</v>
      </c>
      <c r="K200" s="49">
        <v>75000</v>
      </c>
      <c r="L200" s="49" t="s">
        <v>584</v>
      </c>
      <c r="M200" s="49">
        <f>SUM(J200:L200)</f>
        <v>1095010</v>
      </c>
    </row>
    <row r="201" spans="1:13" ht="38.25" hidden="1" outlineLevel="2" x14ac:dyDescent="0.25">
      <c r="A201" s="44">
        <v>182</v>
      </c>
      <c r="B201" s="37" t="s">
        <v>370</v>
      </c>
      <c r="C201" s="45">
        <v>26842149</v>
      </c>
      <c r="D201" s="37" t="s">
        <v>594</v>
      </c>
      <c r="E201" s="46">
        <v>5826609</v>
      </c>
      <c r="F201" s="37" t="s">
        <v>371</v>
      </c>
      <c r="G201" s="47" t="s">
        <v>18</v>
      </c>
      <c r="H201" s="47" t="s">
        <v>19</v>
      </c>
      <c r="I201" s="47" t="s">
        <v>372</v>
      </c>
      <c r="J201" s="49">
        <v>2342260</v>
      </c>
      <c r="K201" s="49">
        <v>281800</v>
      </c>
      <c r="L201" s="49" t="s">
        <v>584</v>
      </c>
      <c r="M201" s="49">
        <f>SUM(J201:L201)</f>
        <v>2624060</v>
      </c>
    </row>
    <row r="202" spans="1:13" ht="51" hidden="1" outlineLevel="2" x14ac:dyDescent="0.25">
      <c r="A202" s="44">
        <v>183</v>
      </c>
      <c r="B202" s="37" t="s">
        <v>374</v>
      </c>
      <c r="C202" s="45">
        <v>28269501</v>
      </c>
      <c r="D202" s="37" t="s">
        <v>594</v>
      </c>
      <c r="E202" s="46">
        <v>3105548</v>
      </c>
      <c r="F202" s="37" t="s">
        <v>375</v>
      </c>
      <c r="G202" s="47" t="s">
        <v>36</v>
      </c>
      <c r="H202" s="47" t="s">
        <v>52</v>
      </c>
      <c r="I202" s="47" t="s">
        <v>162</v>
      </c>
      <c r="J202" s="49">
        <v>1733050</v>
      </c>
      <c r="K202" s="49">
        <v>150400</v>
      </c>
      <c r="L202" s="49" t="s">
        <v>584</v>
      </c>
      <c r="M202" s="49">
        <f>SUM(J202:L202)</f>
        <v>1883450</v>
      </c>
    </row>
    <row r="203" spans="1:13" ht="27" customHeight="1" outlineLevel="1" collapsed="1" x14ac:dyDescent="0.25">
      <c r="A203" s="44"/>
      <c r="B203" s="37"/>
      <c r="C203" s="45"/>
      <c r="D203" s="68" t="s">
        <v>680</v>
      </c>
      <c r="E203" s="46"/>
      <c r="F203" s="37"/>
      <c r="G203" s="47"/>
      <c r="H203" s="47"/>
      <c r="I203" s="47"/>
      <c r="J203" s="49">
        <f>SUBTOTAL(9,J186:J202)</f>
        <v>32562161.84</v>
      </c>
      <c r="K203" s="49">
        <f>SUBTOTAL(9,K186:K202)</f>
        <v>2553900</v>
      </c>
      <c r="L203" s="49">
        <f>SUBTOTAL(9,L186:L202)</f>
        <v>0</v>
      </c>
      <c r="M203" s="49">
        <f>SUBTOTAL(9,M186:M202)</f>
        <v>35116061.840000004</v>
      </c>
    </row>
    <row r="204" spans="1:13" ht="25.5" hidden="1" outlineLevel="2" x14ac:dyDescent="0.25">
      <c r="A204" s="44">
        <v>184</v>
      </c>
      <c r="B204" s="37" t="s">
        <v>24</v>
      </c>
      <c r="C204" s="45">
        <v>27664333</v>
      </c>
      <c r="D204" s="37" t="s">
        <v>321</v>
      </c>
      <c r="E204" s="46">
        <v>4879046</v>
      </c>
      <c r="F204" s="37" t="s">
        <v>24</v>
      </c>
      <c r="G204" s="47" t="s">
        <v>28</v>
      </c>
      <c r="H204" s="47" t="s">
        <v>13</v>
      </c>
      <c r="I204" s="47" t="s">
        <v>29</v>
      </c>
      <c r="J204" s="49">
        <v>4320000</v>
      </c>
      <c r="K204" s="49">
        <v>209900</v>
      </c>
      <c r="L204" s="49" t="s">
        <v>584</v>
      </c>
      <c r="M204" s="49">
        <f>SUM(J204:L204)</f>
        <v>4529900</v>
      </c>
    </row>
    <row r="205" spans="1:13" ht="25.5" hidden="1" outlineLevel="2" x14ac:dyDescent="0.25">
      <c r="A205" s="44">
        <v>185</v>
      </c>
      <c r="B205" s="37" t="s">
        <v>40</v>
      </c>
      <c r="C205" s="50" t="s">
        <v>41</v>
      </c>
      <c r="D205" s="37" t="s">
        <v>321</v>
      </c>
      <c r="E205" s="46">
        <v>7875047</v>
      </c>
      <c r="F205" s="37" t="s">
        <v>43</v>
      </c>
      <c r="G205" s="47" t="s">
        <v>12</v>
      </c>
      <c r="H205" s="47" t="s">
        <v>44</v>
      </c>
      <c r="I205" s="47" t="s">
        <v>45</v>
      </c>
      <c r="J205" s="49">
        <v>1195640</v>
      </c>
      <c r="K205" s="49">
        <v>92000</v>
      </c>
      <c r="L205" s="49" t="s">
        <v>584</v>
      </c>
      <c r="M205" s="49">
        <f>SUM(J205:L205)</f>
        <v>1287640</v>
      </c>
    </row>
    <row r="206" spans="1:13" ht="38.25" hidden="1" outlineLevel="2" x14ac:dyDescent="0.25">
      <c r="A206" s="44">
        <v>186</v>
      </c>
      <c r="B206" s="37" t="s">
        <v>381</v>
      </c>
      <c r="C206" s="45" t="s">
        <v>382</v>
      </c>
      <c r="D206" s="37" t="s">
        <v>321</v>
      </c>
      <c r="E206" s="46">
        <v>2614238</v>
      </c>
      <c r="F206" s="47" t="s">
        <v>383</v>
      </c>
      <c r="G206" s="47" t="s">
        <v>48</v>
      </c>
      <c r="H206" s="47" t="s">
        <v>44</v>
      </c>
      <c r="I206" s="47" t="s">
        <v>384</v>
      </c>
      <c r="J206" s="49">
        <v>2533630</v>
      </c>
      <c r="K206" s="49">
        <v>187000</v>
      </c>
      <c r="L206" s="49" t="s">
        <v>584</v>
      </c>
      <c r="M206" s="49">
        <f>SUM(J206:L206)</f>
        <v>2720630</v>
      </c>
    </row>
    <row r="207" spans="1:13" ht="25.5" hidden="1" outlineLevel="2" x14ac:dyDescent="0.25">
      <c r="A207" s="44">
        <v>187</v>
      </c>
      <c r="B207" s="37" t="s">
        <v>381</v>
      </c>
      <c r="C207" s="45" t="s">
        <v>382</v>
      </c>
      <c r="D207" s="37" t="s">
        <v>321</v>
      </c>
      <c r="E207" s="46">
        <v>8742757</v>
      </c>
      <c r="F207" s="37" t="s">
        <v>385</v>
      </c>
      <c r="G207" s="47" t="s">
        <v>28</v>
      </c>
      <c r="H207" s="47" t="s">
        <v>44</v>
      </c>
      <c r="I207" s="47" t="s">
        <v>101</v>
      </c>
      <c r="J207" s="49">
        <v>628890</v>
      </c>
      <c r="K207" s="49">
        <v>16600</v>
      </c>
      <c r="L207" s="49" t="s">
        <v>584</v>
      </c>
      <c r="M207" s="49">
        <f>SUM(J207:L207)</f>
        <v>645490</v>
      </c>
    </row>
    <row r="208" spans="1:13" ht="38.25" hidden="1" outlineLevel="2" x14ac:dyDescent="0.25">
      <c r="A208" s="44">
        <v>188</v>
      </c>
      <c r="B208" s="37" t="s">
        <v>86</v>
      </c>
      <c r="C208" s="45">
        <v>47934344</v>
      </c>
      <c r="D208" s="37" t="s">
        <v>321</v>
      </c>
      <c r="E208" s="46" t="s">
        <v>602</v>
      </c>
      <c r="F208" s="37" t="s">
        <v>86</v>
      </c>
      <c r="G208" s="47" t="s">
        <v>107</v>
      </c>
      <c r="H208" s="47" t="s">
        <v>475</v>
      </c>
      <c r="I208" s="47" t="s">
        <v>37</v>
      </c>
      <c r="J208" s="49" t="s">
        <v>584</v>
      </c>
      <c r="K208" s="49" t="s">
        <v>584</v>
      </c>
      <c r="L208" s="49">
        <v>1977000</v>
      </c>
      <c r="M208" s="49">
        <f>SUM(J208:L208)</f>
        <v>1977000</v>
      </c>
    </row>
    <row r="209" spans="1:13" ht="25.5" hidden="1" outlineLevel="2" x14ac:dyDescent="0.25">
      <c r="A209" s="44">
        <v>189</v>
      </c>
      <c r="B209" s="37" t="s">
        <v>91</v>
      </c>
      <c r="C209" s="45">
        <v>73633178</v>
      </c>
      <c r="D209" s="37" t="s">
        <v>321</v>
      </c>
      <c r="E209" s="46">
        <v>4825919</v>
      </c>
      <c r="F209" s="37" t="s">
        <v>610</v>
      </c>
      <c r="G209" s="47" t="s">
        <v>28</v>
      </c>
      <c r="H209" s="47" t="s">
        <v>13</v>
      </c>
      <c r="I209" s="47" t="s">
        <v>59</v>
      </c>
      <c r="J209" s="49">
        <v>1915680</v>
      </c>
      <c r="K209" s="49">
        <v>52400</v>
      </c>
      <c r="L209" s="49" t="s">
        <v>584</v>
      </c>
      <c r="M209" s="49">
        <f>SUM(J209:L209)</f>
        <v>1968080</v>
      </c>
    </row>
    <row r="210" spans="1:13" ht="25.5" hidden="1" outlineLevel="2" x14ac:dyDescent="0.25">
      <c r="A210" s="44">
        <v>190</v>
      </c>
      <c r="B210" s="37" t="s">
        <v>91</v>
      </c>
      <c r="C210" s="45">
        <v>73633178</v>
      </c>
      <c r="D210" s="37" t="s">
        <v>321</v>
      </c>
      <c r="E210" s="46">
        <v>5765917</v>
      </c>
      <c r="F210" s="37" t="s">
        <v>94</v>
      </c>
      <c r="G210" s="47" t="s">
        <v>28</v>
      </c>
      <c r="H210" s="47" t="s">
        <v>13</v>
      </c>
      <c r="I210" s="47" t="s">
        <v>59</v>
      </c>
      <c r="J210" s="49">
        <v>2440530</v>
      </c>
      <c r="K210" s="49">
        <v>52400</v>
      </c>
      <c r="L210" s="49" t="s">
        <v>584</v>
      </c>
      <c r="M210" s="49">
        <f>SUM(J210:L210)</f>
        <v>2492930</v>
      </c>
    </row>
    <row r="211" spans="1:13" ht="25.5" hidden="1" outlineLevel="2" x14ac:dyDescent="0.25">
      <c r="A211" s="44">
        <v>191</v>
      </c>
      <c r="B211" s="37" t="s">
        <v>91</v>
      </c>
      <c r="C211" s="45">
        <v>73633178</v>
      </c>
      <c r="D211" s="37" t="s">
        <v>321</v>
      </c>
      <c r="E211" s="46">
        <v>6473479</v>
      </c>
      <c r="F211" s="37" t="s">
        <v>96</v>
      </c>
      <c r="G211" s="47" t="s">
        <v>12</v>
      </c>
      <c r="H211" s="47" t="s">
        <v>44</v>
      </c>
      <c r="I211" s="47" t="s">
        <v>97</v>
      </c>
      <c r="J211" s="49">
        <v>1430000</v>
      </c>
      <c r="K211" s="49">
        <v>146100</v>
      </c>
      <c r="L211" s="49" t="s">
        <v>584</v>
      </c>
      <c r="M211" s="49">
        <f>SUM(J211:L211)</f>
        <v>1576100</v>
      </c>
    </row>
    <row r="212" spans="1:13" ht="25.5" hidden="1" outlineLevel="2" x14ac:dyDescent="0.25">
      <c r="A212" s="44">
        <v>192</v>
      </c>
      <c r="B212" s="37" t="s">
        <v>91</v>
      </c>
      <c r="C212" s="45">
        <v>73633178</v>
      </c>
      <c r="D212" s="37" t="s">
        <v>321</v>
      </c>
      <c r="E212" s="46" t="s">
        <v>611</v>
      </c>
      <c r="F212" s="37" t="s">
        <v>96</v>
      </c>
      <c r="G212" s="47" t="s">
        <v>12</v>
      </c>
      <c r="H212" s="47" t="s">
        <v>44</v>
      </c>
      <c r="I212" s="47" t="s">
        <v>97</v>
      </c>
      <c r="J212" s="49" t="s">
        <v>584</v>
      </c>
      <c r="K212" s="49" t="s">
        <v>584</v>
      </c>
      <c r="L212" s="49">
        <v>1610000</v>
      </c>
      <c r="M212" s="49">
        <f>SUM(J212:L212)</f>
        <v>1610000</v>
      </c>
    </row>
    <row r="213" spans="1:13" ht="38.25" hidden="1" outlineLevel="2" x14ac:dyDescent="0.25">
      <c r="A213" s="44">
        <v>193</v>
      </c>
      <c r="B213" s="37" t="s">
        <v>99</v>
      </c>
      <c r="C213" s="45">
        <v>73632783</v>
      </c>
      <c r="D213" s="37" t="s">
        <v>321</v>
      </c>
      <c r="E213" s="46">
        <v>4336897</v>
      </c>
      <c r="F213" s="37" t="s">
        <v>102</v>
      </c>
      <c r="G213" s="47" t="s">
        <v>28</v>
      </c>
      <c r="H213" s="47" t="s">
        <v>44</v>
      </c>
      <c r="I213" s="47" t="s">
        <v>101</v>
      </c>
      <c r="J213" s="49">
        <v>10391690</v>
      </c>
      <c r="K213" s="49">
        <v>202300</v>
      </c>
      <c r="L213" s="49" t="s">
        <v>584</v>
      </c>
      <c r="M213" s="49">
        <f>SUM(J213:L213)</f>
        <v>10593990</v>
      </c>
    </row>
    <row r="214" spans="1:13" ht="25.5" hidden="1" outlineLevel="2" x14ac:dyDescent="0.25">
      <c r="A214" s="44">
        <v>194</v>
      </c>
      <c r="B214" s="53" t="s">
        <v>99</v>
      </c>
      <c r="C214" s="50">
        <v>73632783</v>
      </c>
      <c r="D214" s="37" t="s">
        <v>321</v>
      </c>
      <c r="E214" s="44">
        <v>7670741</v>
      </c>
      <c r="F214" s="51" t="s">
        <v>106</v>
      </c>
      <c r="G214" s="51" t="s">
        <v>107</v>
      </c>
      <c r="H214" s="51" t="s">
        <v>13</v>
      </c>
      <c r="I214" s="51" t="s">
        <v>101</v>
      </c>
      <c r="J214" s="49">
        <v>2066750</v>
      </c>
      <c r="K214" s="49">
        <v>173800</v>
      </c>
      <c r="L214" s="49" t="s">
        <v>584</v>
      </c>
      <c r="M214" s="49">
        <f>SUM(J214:L214)</f>
        <v>2240550</v>
      </c>
    </row>
    <row r="215" spans="1:13" ht="25.5" hidden="1" outlineLevel="2" x14ac:dyDescent="0.25">
      <c r="A215" s="44">
        <v>195</v>
      </c>
      <c r="B215" s="53" t="s">
        <v>99</v>
      </c>
      <c r="C215" s="50" t="s">
        <v>494</v>
      </c>
      <c r="D215" s="37" t="s">
        <v>321</v>
      </c>
      <c r="E215" s="44" t="s">
        <v>613</v>
      </c>
      <c r="F215" s="51" t="s">
        <v>106</v>
      </c>
      <c r="G215" s="51" t="s">
        <v>107</v>
      </c>
      <c r="H215" s="51" t="s">
        <v>13</v>
      </c>
      <c r="I215" s="51" t="s">
        <v>101</v>
      </c>
      <c r="J215" s="49" t="s">
        <v>584</v>
      </c>
      <c r="K215" s="49" t="s">
        <v>584</v>
      </c>
      <c r="L215" s="49">
        <v>611400</v>
      </c>
      <c r="M215" s="49">
        <f>SUM(J215:L215)</f>
        <v>611400</v>
      </c>
    </row>
    <row r="216" spans="1:13" ht="25.5" hidden="1" outlineLevel="2" x14ac:dyDescent="0.25">
      <c r="A216" s="44">
        <v>196</v>
      </c>
      <c r="B216" s="37" t="s">
        <v>614</v>
      </c>
      <c r="C216" s="45">
        <v>28634764</v>
      </c>
      <c r="D216" s="37" t="s">
        <v>321</v>
      </c>
      <c r="E216" s="46">
        <v>7917426</v>
      </c>
      <c r="F216" s="37" t="s">
        <v>614</v>
      </c>
      <c r="G216" s="47" t="s">
        <v>28</v>
      </c>
      <c r="H216" s="47" t="s">
        <v>44</v>
      </c>
      <c r="I216" s="47" t="s">
        <v>59</v>
      </c>
      <c r="J216" s="49">
        <v>957830</v>
      </c>
      <c r="K216" s="49">
        <v>26100</v>
      </c>
      <c r="L216" s="49" t="s">
        <v>584</v>
      </c>
      <c r="M216" s="49">
        <f>SUM(J216:L216)</f>
        <v>983930</v>
      </c>
    </row>
    <row r="217" spans="1:13" ht="38.25" hidden="1" outlineLevel="2" x14ac:dyDescent="0.25">
      <c r="A217" s="44">
        <v>197</v>
      </c>
      <c r="B217" s="37" t="s">
        <v>472</v>
      </c>
      <c r="C217" s="45">
        <v>9903046</v>
      </c>
      <c r="D217" s="37" t="s">
        <v>321</v>
      </c>
      <c r="E217" s="46" t="s">
        <v>618</v>
      </c>
      <c r="F217" s="37" t="s">
        <v>474</v>
      </c>
      <c r="G217" s="47" t="s">
        <v>12</v>
      </c>
      <c r="H217" s="47" t="s">
        <v>475</v>
      </c>
      <c r="I217" s="47" t="s">
        <v>619</v>
      </c>
      <c r="J217" s="49" t="s">
        <v>584</v>
      </c>
      <c r="K217" s="49" t="s">
        <v>584</v>
      </c>
      <c r="L217" s="49">
        <v>2960500</v>
      </c>
      <c r="M217" s="49">
        <f>SUM(J217:L217)</f>
        <v>2960500</v>
      </c>
    </row>
    <row r="218" spans="1:13" ht="25.5" hidden="1" outlineLevel="2" x14ac:dyDescent="0.25">
      <c r="A218" s="44">
        <v>198</v>
      </c>
      <c r="B218" s="37" t="s">
        <v>136</v>
      </c>
      <c r="C218" s="45">
        <v>18189750</v>
      </c>
      <c r="D218" s="37" t="s">
        <v>321</v>
      </c>
      <c r="E218" s="46">
        <v>8906531</v>
      </c>
      <c r="F218" s="37" t="s">
        <v>622</v>
      </c>
      <c r="G218" s="47" t="s">
        <v>28</v>
      </c>
      <c r="H218" s="47" t="s">
        <v>13</v>
      </c>
      <c r="I218" s="47" t="s">
        <v>37</v>
      </c>
      <c r="J218" s="49">
        <v>1875000</v>
      </c>
      <c r="K218" s="49">
        <v>52400</v>
      </c>
      <c r="L218" s="49" t="s">
        <v>584</v>
      </c>
      <c r="M218" s="49">
        <f>SUM(J218:L218)</f>
        <v>1927400</v>
      </c>
    </row>
    <row r="219" spans="1:13" hidden="1" outlineLevel="2" x14ac:dyDescent="0.25">
      <c r="A219" s="44">
        <v>199</v>
      </c>
      <c r="B219" s="37" t="s">
        <v>145</v>
      </c>
      <c r="C219" s="45">
        <v>48773514</v>
      </c>
      <c r="D219" s="37" t="s">
        <v>321</v>
      </c>
      <c r="E219" s="46">
        <v>4157827</v>
      </c>
      <c r="F219" s="47" t="s">
        <v>146</v>
      </c>
      <c r="G219" s="47" t="s">
        <v>28</v>
      </c>
      <c r="H219" s="47" t="s">
        <v>13</v>
      </c>
      <c r="I219" s="47" t="s">
        <v>59</v>
      </c>
      <c r="J219" s="49">
        <v>2668000</v>
      </c>
      <c r="K219" s="49">
        <v>65400</v>
      </c>
      <c r="L219" s="49" t="s">
        <v>584</v>
      </c>
      <c r="M219" s="49">
        <f>SUM(J219:L219)</f>
        <v>2733400</v>
      </c>
    </row>
    <row r="220" spans="1:13" hidden="1" outlineLevel="2" x14ac:dyDescent="0.25">
      <c r="A220" s="44">
        <v>200</v>
      </c>
      <c r="B220" s="37" t="s">
        <v>150</v>
      </c>
      <c r="C220" s="45">
        <v>46276262</v>
      </c>
      <c r="D220" s="37" t="s">
        <v>321</v>
      </c>
      <c r="E220" s="46">
        <v>3807413</v>
      </c>
      <c r="F220" s="37" t="s">
        <v>156</v>
      </c>
      <c r="G220" s="47" t="s">
        <v>28</v>
      </c>
      <c r="H220" s="47" t="s">
        <v>13</v>
      </c>
      <c r="I220" s="47" t="s">
        <v>153</v>
      </c>
      <c r="J220" s="49">
        <v>957830</v>
      </c>
      <c r="K220" s="49">
        <v>26100</v>
      </c>
      <c r="L220" s="49" t="s">
        <v>584</v>
      </c>
      <c r="M220" s="49">
        <f>SUM(J220:L220)</f>
        <v>983930</v>
      </c>
    </row>
    <row r="221" spans="1:13" ht="25.5" hidden="1" outlineLevel="2" x14ac:dyDescent="0.25">
      <c r="A221" s="44">
        <v>201</v>
      </c>
      <c r="B221" s="37" t="s">
        <v>166</v>
      </c>
      <c r="C221" s="45">
        <v>44018886</v>
      </c>
      <c r="D221" s="37" t="s">
        <v>321</v>
      </c>
      <c r="E221" s="46">
        <v>2044921</v>
      </c>
      <c r="F221" s="37" t="s">
        <v>170</v>
      </c>
      <c r="G221" s="47" t="s">
        <v>107</v>
      </c>
      <c r="H221" s="47" t="s">
        <v>13</v>
      </c>
      <c r="I221" s="47" t="s">
        <v>81</v>
      </c>
      <c r="J221" s="49">
        <v>2317270</v>
      </c>
      <c r="K221" s="49">
        <v>155500</v>
      </c>
      <c r="L221" s="49" t="s">
        <v>584</v>
      </c>
      <c r="M221" s="49">
        <f>SUM(J221:L221)</f>
        <v>2472770</v>
      </c>
    </row>
    <row r="222" spans="1:13" hidden="1" outlineLevel="2" x14ac:dyDescent="0.25">
      <c r="A222" s="44">
        <v>202</v>
      </c>
      <c r="B222" s="37" t="s">
        <v>166</v>
      </c>
      <c r="C222" s="45">
        <v>44018886</v>
      </c>
      <c r="D222" s="37" t="s">
        <v>321</v>
      </c>
      <c r="E222" s="46">
        <v>4770332</v>
      </c>
      <c r="F222" s="37" t="s">
        <v>221</v>
      </c>
      <c r="G222" s="47" t="s">
        <v>28</v>
      </c>
      <c r="H222" s="47" t="s">
        <v>13</v>
      </c>
      <c r="I222" s="47" t="s">
        <v>81</v>
      </c>
      <c r="J222" s="49">
        <v>1436760</v>
      </c>
      <c r="K222" s="49">
        <v>28300</v>
      </c>
      <c r="L222" s="49" t="s">
        <v>584</v>
      </c>
      <c r="M222" s="49">
        <f>SUM(J222:L222)</f>
        <v>1465060</v>
      </c>
    </row>
    <row r="223" spans="1:13" ht="25.5" hidden="1" outlineLevel="2" x14ac:dyDescent="0.25">
      <c r="A223" s="44">
        <v>203</v>
      </c>
      <c r="B223" s="37" t="s">
        <v>166</v>
      </c>
      <c r="C223" s="45">
        <v>44018886</v>
      </c>
      <c r="D223" s="37" t="s">
        <v>321</v>
      </c>
      <c r="E223" s="46">
        <v>8514547</v>
      </c>
      <c r="F223" s="47" t="s">
        <v>182</v>
      </c>
      <c r="G223" s="47" t="s">
        <v>28</v>
      </c>
      <c r="H223" s="47" t="s">
        <v>13</v>
      </c>
      <c r="I223" s="47" t="s">
        <v>81</v>
      </c>
      <c r="J223" s="49">
        <v>2684000</v>
      </c>
      <c r="K223" s="49">
        <v>75500</v>
      </c>
      <c r="L223" s="49" t="s">
        <v>584</v>
      </c>
      <c r="M223" s="49">
        <f>SUM(J223:L223)</f>
        <v>2759500</v>
      </c>
    </row>
    <row r="224" spans="1:13" ht="25.5" hidden="1" outlineLevel="2" x14ac:dyDescent="0.25">
      <c r="A224" s="44">
        <v>204</v>
      </c>
      <c r="B224" s="37" t="s">
        <v>166</v>
      </c>
      <c r="C224" s="45">
        <v>44018886</v>
      </c>
      <c r="D224" s="37" t="s">
        <v>321</v>
      </c>
      <c r="E224" s="46" t="s">
        <v>624</v>
      </c>
      <c r="F224" s="37" t="s">
        <v>170</v>
      </c>
      <c r="G224" s="47" t="s">
        <v>107</v>
      </c>
      <c r="H224" s="47" t="s">
        <v>13</v>
      </c>
      <c r="I224" s="47" t="s">
        <v>81</v>
      </c>
      <c r="J224" s="49" t="s">
        <v>584</v>
      </c>
      <c r="K224" s="49" t="s">
        <v>584</v>
      </c>
      <c r="L224" s="49">
        <v>2617600</v>
      </c>
      <c r="M224" s="49">
        <f>SUM(J224:L224)</f>
        <v>2617600</v>
      </c>
    </row>
    <row r="225" spans="1:13" hidden="1" outlineLevel="2" x14ac:dyDescent="0.25">
      <c r="A225" s="44">
        <v>205</v>
      </c>
      <c r="B225" s="37" t="s">
        <v>185</v>
      </c>
      <c r="C225" s="45">
        <v>48489336</v>
      </c>
      <c r="D225" s="37" t="s">
        <v>321</v>
      </c>
      <c r="E225" s="46">
        <v>2611433</v>
      </c>
      <c r="F225" s="37" t="s">
        <v>190</v>
      </c>
      <c r="G225" s="47" t="s">
        <v>28</v>
      </c>
      <c r="H225" s="47" t="s">
        <v>13</v>
      </c>
      <c r="I225" s="47" t="s">
        <v>187</v>
      </c>
      <c r="J225" s="49">
        <v>3050670</v>
      </c>
      <c r="K225" s="49">
        <v>65400</v>
      </c>
      <c r="L225" s="49" t="s">
        <v>584</v>
      </c>
      <c r="M225" s="49">
        <f>SUM(J225:L225)</f>
        <v>3116070</v>
      </c>
    </row>
    <row r="226" spans="1:13" ht="25.5" hidden="1" outlineLevel="2" x14ac:dyDescent="0.25">
      <c r="A226" s="44">
        <v>206</v>
      </c>
      <c r="B226" s="37" t="s">
        <v>185</v>
      </c>
      <c r="C226" s="45">
        <v>48489336</v>
      </c>
      <c r="D226" s="37" t="s">
        <v>321</v>
      </c>
      <c r="E226" s="46">
        <v>9232848</v>
      </c>
      <c r="F226" s="37" t="s">
        <v>204</v>
      </c>
      <c r="G226" s="47" t="s">
        <v>107</v>
      </c>
      <c r="H226" s="47" t="s">
        <v>13</v>
      </c>
      <c r="I226" s="47" t="s">
        <v>187</v>
      </c>
      <c r="J226" s="49">
        <v>1878870</v>
      </c>
      <c r="K226" s="49">
        <v>175300</v>
      </c>
      <c r="L226" s="49" t="s">
        <v>584</v>
      </c>
      <c r="M226" s="49">
        <f>SUM(J226:L226)</f>
        <v>2054170</v>
      </c>
    </row>
    <row r="227" spans="1:13" ht="25.5" hidden="1" outlineLevel="2" x14ac:dyDescent="0.25">
      <c r="A227" s="44">
        <v>207</v>
      </c>
      <c r="B227" s="37" t="s">
        <v>185</v>
      </c>
      <c r="C227" s="45">
        <v>48489336</v>
      </c>
      <c r="D227" s="37" t="s">
        <v>321</v>
      </c>
      <c r="E227" s="46" t="s">
        <v>626</v>
      </c>
      <c r="F227" s="37" t="s">
        <v>204</v>
      </c>
      <c r="G227" s="47" t="s">
        <v>107</v>
      </c>
      <c r="H227" s="47" t="s">
        <v>13</v>
      </c>
      <c r="I227" s="47" t="s">
        <v>187</v>
      </c>
      <c r="J227" s="49" t="s">
        <v>584</v>
      </c>
      <c r="K227" s="49" t="s">
        <v>584</v>
      </c>
      <c r="L227" s="49">
        <v>367400</v>
      </c>
      <c r="M227" s="49">
        <f>SUM(J227:L227)</f>
        <v>367400</v>
      </c>
    </row>
    <row r="228" spans="1:13" hidden="1" outlineLevel="2" x14ac:dyDescent="0.25">
      <c r="A228" s="44">
        <v>208</v>
      </c>
      <c r="B228" s="37" t="s">
        <v>211</v>
      </c>
      <c r="C228" s="45">
        <v>47997885</v>
      </c>
      <c r="D228" s="37" t="s">
        <v>321</v>
      </c>
      <c r="E228" s="46">
        <v>5923339</v>
      </c>
      <c r="F228" s="37" t="s">
        <v>221</v>
      </c>
      <c r="G228" s="47" t="s">
        <v>107</v>
      </c>
      <c r="H228" s="47" t="s">
        <v>13</v>
      </c>
      <c r="I228" s="47" t="s">
        <v>213</v>
      </c>
      <c r="J228" s="49">
        <v>1878870</v>
      </c>
      <c r="K228" s="49">
        <v>175300</v>
      </c>
      <c r="L228" s="49" t="s">
        <v>584</v>
      </c>
      <c r="M228" s="49">
        <f>SUM(J228:L228)</f>
        <v>2054170</v>
      </c>
    </row>
    <row r="229" spans="1:13" ht="25.5" hidden="1" outlineLevel="2" x14ac:dyDescent="0.25">
      <c r="A229" s="44">
        <v>209</v>
      </c>
      <c r="B229" s="37" t="s">
        <v>211</v>
      </c>
      <c r="C229" s="45">
        <v>47997885</v>
      </c>
      <c r="D229" s="37" t="s">
        <v>321</v>
      </c>
      <c r="E229" s="46">
        <v>9351397</v>
      </c>
      <c r="F229" s="37" t="s">
        <v>224</v>
      </c>
      <c r="G229" s="47" t="s">
        <v>28</v>
      </c>
      <c r="H229" s="47" t="s">
        <v>13</v>
      </c>
      <c r="I229" s="47" t="s">
        <v>213</v>
      </c>
      <c r="J229" s="49">
        <v>1436760</v>
      </c>
      <c r="K229" s="49">
        <v>39300</v>
      </c>
      <c r="L229" s="49" t="s">
        <v>584</v>
      </c>
      <c r="M229" s="49">
        <f>SUM(J229:L229)</f>
        <v>1476060</v>
      </c>
    </row>
    <row r="230" spans="1:13" ht="38.25" hidden="1" outlineLevel="2" x14ac:dyDescent="0.25">
      <c r="A230" s="44">
        <v>210</v>
      </c>
      <c r="B230" s="37" t="s">
        <v>291</v>
      </c>
      <c r="C230" s="50" t="s">
        <v>292</v>
      </c>
      <c r="D230" s="37" t="s">
        <v>321</v>
      </c>
      <c r="E230" s="46">
        <v>9313981</v>
      </c>
      <c r="F230" s="37" t="s">
        <v>293</v>
      </c>
      <c r="G230" s="47" t="s">
        <v>107</v>
      </c>
      <c r="H230" s="47" t="s">
        <v>13</v>
      </c>
      <c r="I230" s="47" t="s">
        <v>294</v>
      </c>
      <c r="J230" s="49">
        <v>2192010</v>
      </c>
      <c r="K230" s="49">
        <v>204500</v>
      </c>
      <c r="L230" s="49" t="s">
        <v>584</v>
      </c>
      <c r="M230" s="49">
        <f>SUM(J230:L230)</f>
        <v>2396510</v>
      </c>
    </row>
    <row r="231" spans="1:13" ht="38.25" hidden="1" outlineLevel="2" x14ac:dyDescent="0.25">
      <c r="A231" s="44">
        <v>211</v>
      </c>
      <c r="B231" s="37" t="s">
        <v>291</v>
      </c>
      <c r="C231" s="50" t="s">
        <v>292</v>
      </c>
      <c r="D231" s="37" t="s">
        <v>321</v>
      </c>
      <c r="E231" s="46" t="s">
        <v>645</v>
      </c>
      <c r="F231" s="37" t="s">
        <v>293</v>
      </c>
      <c r="G231" s="47" t="s">
        <v>107</v>
      </c>
      <c r="H231" s="47" t="s">
        <v>13</v>
      </c>
      <c r="I231" s="47" t="s">
        <v>294</v>
      </c>
      <c r="J231" s="49" t="s">
        <v>584</v>
      </c>
      <c r="K231" s="49" t="s">
        <v>584</v>
      </c>
      <c r="L231" s="49">
        <v>1528500</v>
      </c>
      <c r="M231" s="49">
        <f>SUM(J231:L231)</f>
        <v>1528500</v>
      </c>
    </row>
    <row r="232" spans="1:13" ht="25.5" hidden="1" outlineLevel="2" x14ac:dyDescent="0.25">
      <c r="A232" s="44">
        <v>212</v>
      </c>
      <c r="B232" s="37" t="s">
        <v>311</v>
      </c>
      <c r="C232" s="45">
        <v>62180444</v>
      </c>
      <c r="D232" s="37" t="s">
        <v>321</v>
      </c>
      <c r="E232" s="46">
        <v>3940307</v>
      </c>
      <c r="F232" s="37" t="s">
        <v>316</v>
      </c>
      <c r="G232" s="47" t="s">
        <v>28</v>
      </c>
      <c r="H232" s="47" t="s">
        <v>13</v>
      </c>
      <c r="I232" s="47" t="s">
        <v>153</v>
      </c>
      <c r="J232" s="49">
        <v>1915680</v>
      </c>
      <c r="K232" s="49">
        <v>51000</v>
      </c>
      <c r="L232" s="49" t="s">
        <v>584</v>
      </c>
      <c r="M232" s="49">
        <f>SUM(J232:L232)</f>
        <v>1966680</v>
      </c>
    </row>
    <row r="233" spans="1:13" ht="25.5" hidden="1" outlineLevel="2" x14ac:dyDescent="0.25">
      <c r="A233" s="44">
        <v>213</v>
      </c>
      <c r="B233" s="37" t="s">
        <v>311</v>
      </c>
      <c r="C233" s="45">
        <v>62180444</v>
      </c>
      <c r="D233" s="37" t="s">
        <v>321</v>
      </c>
      <c r="E233" s="46">
        <v>7318632</v>
      </c>
      <c r="F233" s="37" t="s">
        <v>316</v>
      </c>
      <c r="G233" s="47" t="s">
        <v>28</v>
      </c>
      <c r="H233" s="47" t="s">
        <v>13</v>
      </c>
      <c r="I233" s="47" t="s">
        <v>153</v>
      </c>
      <c r="J233" s="49">
        <v>3831380</v>
      </c>
      <c r="K233" s="49">
        <v>102000</v>
      </c>
      <c r="L233" s="49" t="s">
        <v>584</v>
      </c>
      <c r="M233" s="49">
        <f>SUM(J233:L233)</f>
        <v>3933380</v>
      </c>
    </row>
    <row r="234" spans="1:13" ht="38.25" hidden="1" outlineLevel="2" x14ac:dyDescent="0.25">
      <c r="A234" s="44">
        <v>214</v>
      </c>
      <c r="B234" s="51" t="s">
        <v>319</v>
      </c>
      <c r="C234" s="45">
        <v>71193430</v>
      </c>
      <c r="D234" s="37" t="s">
        <v>321</v>
      </c>
      <c r="E234" s="46">
        <v>1936483</v>
      </c>
      <c r="F234" s="37" t="s">
        <v>321</v>
      </c>
      <c r="G234" s="47" t="s">
        <v>28</v>
      </c>
      <c r="H234" s="47" t="s">
        <v>44</v>
      </c>
      <c r="I234" s="47" t="s">
        <v>37</v>
      </c>
      <c r="J234" s="49">
        <v>5747070</v>
      </c>
      <c r="K234" s="49">
        <v>157300</v>
      </c>
      <c r="L234" s="49" t="s">
        <v>584</v>
      </c>
      <c r="M234" s="49">
        <f>SUM(J234:L234)</f>
        <v>5904370</v>
      </c>
    </row>
    <row r="235" spans="1:13" ht="38.25" hidden="1" outlineLevel="2" x14ac:dyDescent="0.25">
      <c r="A235" s="44">
        <v>215</v>
      </c>
      <c r="B235" s="37" t="s">
        <v>319</v>
      </c>
      <c r="C235" s="45">
        <v>71193430</v>
      </c>
      <c r="D235" s="37" t="s">
        <v>321</v>
      </c>
      <c r="E235" s="46" t="s">
        <v>655</v>
      </c>
      <c r="F235" s="37" t="s">
        <v>478</v>
      </c>
      <c r="G235" s="47" t="s">
        <v>107</v>
      </c>
      <c r="H235" s="47" t="s">
        <v>475</v>
      </c>
      <c r="I235" s="47" t="s">
        <v>37</v>
      </c>
      <c r="J235" s="49" t="s">
        <v>584</v>
      </c>
      <c r="K235" s="49" t="s">
        <v>584</v>
      </c>
      <c r="L235" s="49">
        <v>3237200</v>
      </c>
      <c r="M235" s="49">
        <f>SUM(J235:L235)</f>
        <v>3237200</v>
      </c>
    </row>
    <row r="236" spans="1:13" ht="38.25" hidden="1" outlineLevel="2" x14ac:dyDescent="0.25">
      <c r="A236" s="44">
        <v>216</v>
      </c>
      <c r="B236" s="37" t="s">
        <v>423</v>
      </c>
      <c r="C236" s="45" t="s">
        <v>424</v>
      </c>
      <c r="D236" s="37" t="s">
        <v>321</v>
      </c>
      <c r="E236" s="46">
        <v>9934092</v>
      </c>
      <c r="F236" s="37" t="s">
        <v>435</v>
      </c>
      <c r="G236" s="47" t="s">
        <v>28</v>
      </c>
      <c r="H236" s="47" t="s">
        <v>44</v>
      </c>
      <c r="I236" s="47" t="s">
        <v>81</v>
      </c>
      <c r="J236" s="49">
        <v>1436760</v>
      </c>
      <c r="K236" s="49">
        <v>39300</v>
      </c>
      <c r="L236" s="49" t="s">
        <v>584</v>
      </c>
      <c r="M236" s="49">
        <f>SUM(J236:L236)</f>
        <v>1476060</v>
      </c>
    </row>
    <row r="237" spans="1:13" outlineLevel="1" collapsed="1" x14ac:dyDescent="0.25">
      <c r="A237" s="44"/>
      <c r="B237" s="37"/>
      <c r="C237" s="45"/>
      <c r="D237" s="68" t="s">
        <v>681</v>
      </c>
      <c r="E237" s="46"/>
      <c r="F237" s="37"/>
      <c r="G237" s="47"/>
      <c r="H237" s="47"/>
      <c r="I237" s="47"/>
      <c r="J237" s="49">
        <f>SUBTOTAL(9,J204:J236)</f>
        <v>63187570</v>
      </c>
      <c r="K237" s="49">
        <f>SUBTOTAL(9,K204:K236)</f>
        <v>2571200</v>
      </c>
      <c r="L237" s="49">
        <f>SUBTOTAL(9,L204:L236)</f>
        <v>14909600</v>
      </c>
      <c r="M237" s="49">
        <f>SUBTOTAL(9,M204:M236)</f>
        <v>80668370</v>
      </c>
    </row>
    <row r="238" spans="1:13" hidden="1" outlineLevel="2" x14ac:dyDescent="0.25">
      <c r="A238" s="44">
        <v>217</v>
      </c>
      <c r="B238" s="37" t="s">
        <v>8</v>
      </c>
      <c r="C238" s="45" t="s">
        <v>9</v>
      </c>
      <c r="D238" s="37" t="s">
        <v>104</v>
      </c>
      <c r="E238" s="46">
        <v>4200668</v>
      </c>
      <c r="F238" s="37" t="s">
        <v>11</v>
      </c>
      <c r="G238" s="47" t="s">
        <v>12</v>
      </c>
      <c r="H238" s="47" t="s">
        <v>13</v>
      </c>
      <c r="I238" s="47" t="s">
        <v>14</v>
      </c>
      <c r="J238" s="49">
        <v>4592100</v>
      </c>
      <c r="K238" s="49">
        <v>467700</v>
      </c>
      <c r="L238" s="49" t="s">
        <v>584</v>
      </c>
      <c r="M238" s="49">
        <f>SUM(J238:L238)</f>
        <v>5059800</v>
      </c>
    </row>
    <row r="239" spans="1:13" hidden="1" outlineLevel="2" x14ac:dyDescent="0.25">
      <c r="A239" s="44">
        <v>218</v>
      </c>
      <c r="B239" s="37" t="s">
        <v>8</v>
      </c>
      <c r="C239" s="45" t="s">
        <v>9</v>
      </c>
      <c r="D239" s="37" t="s">
        <v>104</v>
      </c>
      <c r="E239" s="46" t="s">
        <v>585</v>
      </c>
      <c r="F239" s="37" t="s">
        <v>11</v>
      </c>
      <c r="G239" s="47" t="s">
        <v>12</v>
      </c>
      <c r="H239" s="47" t="s">
        <v>13</v>
      </c>
      <c r="I239" s="47" t="s">
        <v>14</v>
      </c>
      <c r="J239" s="49" t="s">
        <v>584</v>
      </c>
      <c r="K239" s="49" t="s">
        <v>584</v>
      </c>
      <c r="L239" s="49">
        <v>4624600</v>
      </c>
      <c r="M239" s="49">
        <f>SUM(J239:L239)</f>
        <v>4624600</v>
      </c>
    </row>
    <row r="240" spans="1:13" ht="25.5" hidden="1" outlineLevel="2" x14ac:dyDescent="0.25">
      <c r="A240" s="44">
        <v>219</v>
      </c>
      <c r="B240" s="37" t="s">
        <v>40</v>
      </c>
      <c r="C240" s="50" t="s">
        <v>41</v>
      </c>
      <c r="D240" s="37" t="s">
        <v>104</v>
      </c>
      <c r="E240" s="46">
        <v>9045809</v>
      </c>
      <c r="F240" s="37" t="s">
        <v>43</v>
      </c>
      <c r="G240" s="47" t="s">
        <v>12</v>
      </c>
      <c r="H240" s="47" t="s">
        <v>44</v>
      </c>
      <c r="I240" s="47" t="s">
        <v>45</v>
      </c>
      <c r="J240" s="49">
        <v>1357320</v>
      </c>
      <c r="K240" s="49" t="s">
        <v>584</v>
      </c>
      <c r="L240" s="49" t="s">
        <v>584</v>
      </c>
      <c r="M240" s="49">
        <f>SUM(J240:L240)</f>
        <v>1357320</v>
      </c>
    </row>
    <row r="241" spans="1:13" ht="25.5" hidden="1" outlineLevel="2" x14ac:dyDescent="0.25">
      <c r="A241" s="44">
        <v>220</v>
      </c>
      <c r="B241" s="37" t="s">
        <v>99</v>
      </c>
      <c r="C241" s="45">
        <v>73632783</v>
      </c>
      <c r="D241" s="37" t="s">
        <v>104</v>
      </c>
      <c r="E241" s="46">
        <v>5119406</v>
      </c>
      <c r="F241" s="37" t="s">
        <v>104</v>
      </c>
      <c r="G241" s="47" t="s">
        <v>12</v>
      </c>
      <c r="H241" s="47" t="s">
        <v>13</v>
      </c>
      <c r="I241" s="47" t="s">
        <v>101</v>
      </c>
      <c r="J241" s="49">
        <v>1894240</v>
      </c>
      <c r="K241" s="49">
        <v>185400</v>
      </c>
      <c r="L241" s="49" t="s">
        <v>584</v>
      </c>
      <c r="M241" s="49">
        <f>SUM(J241:L241)</f>
        <v>2079640</v>
      </c>
    </row>
    <row r="242" spans="1:13" ht="25.5" hidden="1" outlineLevel="2" x14ac:dyDescent="0.25">
      <c r="A242" s="44">
        <v>221</v>
      </c>
      <c r="B242" s="37" t="s">
        <v>127</v>
      </c>
      <c r="C242" s="45">
        <v>46277633</v>
      </c>
      <c r="D242" s="37" t="s">
        <v>104</v>
      </c>
      <c r="E242" s="46">
        <v>6283429</v>
      </c>
      <c r="F242" s="37" t="s">
        <v>104</v>
      </c>
      <c r="G242" s="47" t="s">
        <v>12</v>
      </c>
      <c r="H242" s="47" t="s">
        <v>44</v>
      </c>
      <c r="I242" s="47" t="s">
        <v>128</v>
      </c>
      <c r="J242" s="49">
        <v>840000</v>
      </c>
      <c r="K242" s="49" t="s">
        <v>584</v>
      </c>
      <c r="L242" s="49" t="s">
        <v>584</v>
      </c>
      <c r="M242" s="49">
        <f>SUM(J242:L242)</f>
        <v>840000</v>
      </c>
    </row>
    <row r="243" spans="1:13" ht="25.5" hidden="1" outlineLevel="2" x14ac:dyDescent="0.25">
      <c r="A243" s="44">
        <v>222</v>
      </c>
      <c r="B243" s="37" t="s">
        <v>129</v>
      </c>
      <c r="C243" s="45">
        <v>47930560</v>
      </c>
      <c r="D243" s="37" t="s">
        <v>104</v>
      </c>
      <c r="E243" s="46">
        <v>2255905</v>
      </c>
      <c r="F243" s="37" t="s">
        <v>130</v>
      </c>
      <c r="G243" s="47" t="s">
        <v>12</v>
      </c>
      <c r="H243" s="47" t="s">
        <v>13</v>
      </c>
      <c r="I243" s="47" t="s">
        <v>56</v>
      </c>
      <c r="J243" s="49">
        <v>1435030</v>
      </c>
      <c r="K243" s="49">
        <v>146100</v>
      </c>
      <c r="L243" s="49" t="s">
        <v>584</v>
      </c>
      <c r="M243" s="49">
        <f>SUM(J243:L243)</f>
        <v>1581130</v>
      </c>
    </row>
    <row r="244" spans="1:13" ht="25.5" hidden="1" outlineLevel="2" x14ac:dyDescent="0.25">
      <c r="A244" s="44">
        <v>223</v>
      </c>
      <c r="B244" s="37" t="s">
        <v>136</v>
      </c>
      <c r="C244" s="50">
        <v>18189750</v>
      </c>
      <c r="D244" s="37" t="s">
        <v>104</v>
      </c>
      <c r="E244" s="46">
        <v>1491324</v>
      </c>
      <c r="F244" s="37" t="s">
        <v>104</v>
      </c>
      <c r="G244" s="47" t="s">
        <v>12</v>
      </c>
      <c r="H244" s="47" t="s">
        <v>44</v>
      </c>
      <c r="I244" s="47" t="s">
        <v>37</v>
      </c>
      <c r="J244" s="49">
        <v>1197830</v>
      </c>
      <c r="K244" s="49" t="s">
        <v>584</v>
      </c>
      <c r="L244" s="49" t="s">
        <v>584</v>
      </c>
      <c r="M244" s="49">
        <f>SUM(J244:L244)</f>
        <v>1197830</v>
      </c>
    </row>
    <row r="245" spans="1:13" ht="25.5" hidden="1" outlineLevel="2" x14ac:dyDescent="0.25">
      <c r="A245" s="44">
        <v>224</v>
      </c>
      <c r="B245" s="37" t="s">
        <v>136</v>
      </c>
      <c r="C245" s="50">
        <v>18189750</v>
      </c>
      <c r="D245" s="37" t="s">
        <v>104</v>
      </c>
      <c r="E245" s="46" t="s">
        <v>621</v>
      </c>
      <c r="F245" s="37" t="s">
        <v>104</v>
      </c>
      <c r="G245" s="47" t="s">
        <v>12</v>
      </c>
      <c r="H245" s="47" t="s">
        <v>44</v>
      </c>
      <c r="I245" s="47" t="s">
        <v>37</v>
      </c>
      <c r="J245" s="49" t="s">
        <v>584</v>
      </c>
      <c r="K245" s="49" t="s">
        <v>584</v>
      </c>
      <c r="L245" s="49">
        <v>1575000</v>
      </c>
      <c r="M245" s="49">
        <f>SUM(J245:L245)</f>
        <v>1575000</v>
      </c>
    </row>
    <row r="246" spans="1:13" hidden="1" outlineLevel="2" x14ac:dyDescent="0.25">
      <c r="A246" s="44">
        <v>225</v>
      </c>
      <c r="B246" s="37" t="s">
        <v>145</v>
      </c>
      <c r="C246" s="45">
        <v>48773514</v>
      </c>
      <c r="D246" s="37" t="s">
        <v>104</v>
      </c>
      <c r="E246" s="46">
        <v>9551918</v>
      </c>
      <c r="F246" s="37" t="s">
        <v>104</v>
      </c>
      <c r="G246" s="47" t="s">
        <v>12</v>
      </c>
      <c r="H246" s="47" t="s">
        <v>13</v>
      </c>
      <c r="I246" s="47" t="s">
        <v>59</v>
      </c>
      <c r="J246" s="49">
        <v>1745000</v>
      </c>
      <c r="K246" s="49">
        <v>177600</v>
      </c>
      <c r="L246" s="49" t="s">
        <v>584</v>
      </c>
      <c r="M246" s="49">
        <f>SUM(J246:L246)</f>
        <v>1922600</v>
      </c>
    </row>
    <row r="247" spans="1:13" ht="25.5" hidden="1" outlineLevel="2" x14ac:dyDescent="0.25">
      <c r="A247" s="44">
        <v>226</v>
      </c>
      <c r="B247" s="37" t="s">
        <v>159</v>
      </c>
      <c r="C247" s="45">
        <v>70435618</v>
      </c>
      <c r="D247" s="37" t="s">
        <v>104</v>
      </c>
      <c r="E247" s="46">
        <v>1712382</v>
      </c>
      <c r="F247" s="37" t="s">
        <v>161</v>
      </c>
      <c r="G247" s="47" t="s">
        <v>12</v>
      </c>
      <c r="H247" s="47" t="s">
        <v>44</v>
      </c>
      <c r="I247" s="47" t="s">
        <v>162</v>
      </c>
      <c r="J247" s="49">
        <v>224200</v>
      </c>
      <c r="K247" s="49" t="s">
        <v>584</v>
      </c>
      <c r="L247" s="49" t="s">
        <v>584</v>
      </c>
      <c r="M247" s="49">
        <f>SUM(J247:L247)</f>
        <v>224200</v>
      </c>
    </row>
    <row r="248" spans="1:13" ht="25.5" hidden="1" outlineLevel="2" x14ac:dyDescent="0.25">
      <c r="A248" s="44">
        <v>227</v>
      </c>
      <c r="B248" s="37" t="s">
        <v>166</v>
      </c>
      <c r="C248" s="45">
        <v>44018886</v>
      </c>
      <c r="D248" s="37" t="s">
        <v>104</v>
      </c>
      <c r="E248" s="46">
        <v>7610554</v>
      </c>
      <c r="F248" s="37" t="s">
        <v>179</v>
      </c>
      <c r="G248" s="47" t="s">
        <v>12</v>
      </c>
      <c r="H248" s="47" t="s">
        <v>44</v>
      </c>
      <c r="I248" s="47" t="s">
        <v>88</v>
      </c>
      <c r="J248" s="49">
        <v>913000</v>
      </c>
      <c r="K248" s="49" t="s">
        <v>584</v>
      </c>
      <c r="L248" s="49" t="s">
        <v>584</v>
      </c>
      <c r="M248" s="49">
        <f>SUM(J248:L248)</f>
        <v>913000</v>
      </c>
    </row>
    <row r="249" spans="1:13" ht="25.5" hidden="1" outlineLevel="2" x14ac:dyDescent="0.25">
      <c r="A249" s="44">
        <v>228</v>
      </c>
      <c r="B249" s="37" t="s">
        <v>206</v>
      </c>
      <c r="C249" s="45">
        <v>73633607</v>
      </c>
      <c r="D249" s="37" t="s">
        <v>104</v>
      </c>
      <c r="E249" s="46">
        <v>1985731</v>
      </c>
      <c r="F249" s="37" t="s">
        <v>104</v>
      </c>
      <c r="G249" s="47" t="s">
        <v>12</v>
      </c>
      <c r="H249" s="47" t="s">
        <v>13</v>
      </c>
      <c r="I249" s="47" t="s">
        <v>207</v>
      </c>
      <c r="J249" s="49">
        <v>1125060</v>
      </c>
      <c r="K249" s="49">
        <v>114500</v>
      </c>
      <c r="L249" s="49" t="s">
        <v>584</v>
      </c>
      <c r="M249" s="49">
        <f>SUM(J249:L249)</f>
        <v>1239560</v>
      </c>
    </row>
    <row r="250" spans="1:13" ht="25.5" hidden="1" outlineLevel="2" x14ac:dyDescent="0.25">
      <c r="A250" s="44">
        <v>229</v>
      </c>
      <c r="B250" s="37" t="s">
        <v>211</v>
      </c>
      <c r="C250" s="45">
        <v>47997885</v>
      </c>
      <c r="D250" s="37" t="s">
        <v>104</v>
      </c>
      <c r="E250" s="46">
        <v>9517523</v>
      </c>
      <c r="F250" s="37" t="s">
        <v>104</v>
      </c>
      <c r="G250" s="47" t="s">
        <v>12</v>
      </c>
      <c r="H250" s="47" t="s">
        <v>44</v>
      </c>
      <c r="I250" s="47" t="s">
        <v>109</v>
      </c>
      <c r="J250" s="49">
        <v>1162940</v>
      </c>
      <c r="K250" s="49" t="s">
        <v>584</v>
      </c>
      <c r="L250" s="49" t="s">
        <v>584</v>
      </c>
      <c r="M250" s="49">
        <f>SUM(J250:L250)</f>
        <v>1162940</v>
      </c>
    </row>
    <row r="251" spans="1:13" ht="25.5" hidden="1" outlineLevel="2" x14ac:dyDescent="0.25">
      <c r="A251" s="44">
        <v>230</v>
      </c>
      <c r="B251" s="37" t="s">
        <v>211</v>
      </c>
      <c r="C251" s="45">
        <v>47997885</v>
      </c>
      <c r="D251" s="37" t="s">
        <v>104</v>
      </c>
      <c r="E251" s="46" t="s">
        <v>629</v>
      </c>
      <c r="F251" s="37" t="s">
        <v>104</v>
      </c>
      <c r="G251" s="47" t="s">
        <v>12</v>
      </c>
      <c r="H251" s="47" t="s">
        <v>44</v>
      </c>
      <c r="I251" s="47" t="s">
        <v>101</v>
      </c>
      <c r="J251" s="49" t="s">
        <v>584</v>
      </c>
      <c r="K251" s="49" t="s">
        <v>584</v>
      </c>
      <c r="L251" s="49">
        <f>947100-117695.28</f>
        <v>829404.72</v>
      </c>
      <c r="M251" s="49">
        <f>SUM(J251:L251)</f>
        <v>829404.72</v>
      </c>
    </row>
    <row r="252" spans="1:13" hidden="1" outlineLevel="2" x14ac:dyDescent="0.25">
      <c r="A252" s="44">
        <v>231</v>
      </c>
      <c r="B252" s="37" t="s">
        <v>228</v>
      </c>
      <c r="C252" s="45">
        <v>44740778</v>
      </c>
      <c r="D252" s="37" t="s">
        <v>104</v>
      </c>
      <c r="E252" s="46">
        <v>6560768</v>
      </c>
      <c r="F252" s="37" t="s">
        <v>130</v>
      </c>
      <c r="G252" s="47" t="s">
        <v>12</v>
      </c>
      <c r="H252" s="47" t="s">
        <v>13</v>
      </c>
      <c r="I252" s="47" t="s">
        <v>20</v>
      </c>
      <c r="J252" s="49">
        <v>2611760</v>
      </c>
      <c r="K252" s="49">
        <v>232400</v>
      </c>
      <c r="L252" s="49" t="s">
        <v>584</v>
      </c>
      <c r="M252" s="49">
        <f>SUM(J252:L252)</f>
        <v>2844160</v>
      </c>
    </row>
    <row r="253" spans="1:13" ht="25.5" hidden="1" outlineLevel="2" x14ac:dyDescent="0.25">
      <c r="A253" s="44">
        <v>232</v>
      </c>
      <c r="B253" s="37" t="s">
        <v>634</v>
      </c>
      <c r="C253" s="50" t="s">
        <v>260</v>
      </c>
      <c r="D253" s="37" t="s">
        <v>104</v>
      </c>
      <c r="E253" s="46">
        <v>3646542</v>
      </c>
      <c r="F253" s="37" t="s">
        <v>267</v>
      </c>
      <c r="G253" s="37" t="s">
        <v>12</v>
      </c>
      <c r="H253" s="37" t="s">
        <v>44</v>
      </c>
      <c r="I253" s="37" t="s">
        <v>59</v>
      </c>
      <c r="J253" s="49">
        <v>518340</v>
      </c>
      <c r="K253" s="49" t="s">
        <v>584</v>
      </c>
      <c r="L253" s="49" t="s">
        <v>584</v>
      </c>
      <c r="M253" s="49">
        <f>SUM(J253:L253)</f>
        <v>518340</v>
      </c>
    </row>
    <row r="254" spans="1:13" ht="25.5" hidden="1" outlineLevel="2" x14ac:dyDescent="0.25">
      <c r="A254" s="44">
        <v>233</v>
      </c>
      <c r="B254" s="37" t="s">
        <v>634</v>
      </c>
      <c r="C254" s="50" t="s">
        <v>260</v>
      </c>
      <c r="D254" s="37" t="s">
        <v>104</v>
      </c>
      <c r="E254" s="46" t="s">
        <v>638</v>
      </c>
      <c r="F254" s="37" t="s">
        <v>267</v>
      </c>
      <c r="G254" s="37" t="s">
        <v>12</v>
      </c>
      <c r="H254" s="37" t="s">
        <v>44</v>
      </c>
      <c r="I254" s="37" t="s">
        <v>59</v>
      </c>
      <c r="J254" s="49" t="s">
        <v>584</v>
      </c>
      <c r="K254" s="49" t="s">
        <v>584</v>
      </c>
      <c r="L254" s="49">
        <v>628100</v>
      </c>
      <c r="M254" s="49">
        <f>SUM(J254:L254)</f>
        <v>628100</v>
      </c>
    </row>
    <row r="255" spans="1:13" ht="25.5" hidden="1" outlineLevel="2" x14ac:dyDescent="0.25">
      <c r="A255" s="44">
        <v>234</v>
      </c>
      <c r="B255" s="37" t="s">
        <v>301</v>
      </c>
      <c r="C255" s="50">
        <v>70632596</v>
      </c>
      <c r="D255" s="37" t="s">
        <v>104</v>
      </c>
      <c r="E255" s="46">
        <v>4947608</v>
      </c>
      <c r="F255" s="37" t="s">
        <v>301</v>
      </c>
      <c r="G255" s="47" t="s">
        <v>12</v>
      </c>
      <c r="H255" s="47" t="s">
        <v>13</v>
      </c>
      <c r="I255" s="47" t="s">
        <v>32</v>
      </c>
      <c r="J255" s="49">
        <f>3294830-70402.39</f>
        <v>3224427.61</v>
      </c>
      <c r="K255" s="49" t="s">
        <v>584</v>
      </c>
      <c r="L255" s="49" t="s">
        <v>584</v>
      </c>
      <c r="M255" s="49">
        <f>SUM(J255:L255)</f>
        <v>3224427.61</v>
      </c>
    </row>
    <row r="256" spans="1:13" ht="25.5" hidden="1" outlineLevel="2" x14ac:dyDescent="0.25">
      <c r="A256" s="44">
        <v>235</v>
      </c>
      <c r="B256" s="37" t="s">
        <v>301</v>
      </c>
      <c r="C256" s="50">
        <v>70632596</v>
      </c>
      <c r="D256" s="37" t="s">
        <v>104</v>
      </c>
      <c r="E256" s="46" t="s">
        <v>648</v>
      </c>
      <c r="F256" s="37" t="s">
        <v>301</v>
      </c>
      <c r="G256" s="47" t="s">
        <v>12</v>
      </c>
      <c r="H256" s="47" t="s">
        <v>13</v>
      </c>
      <c r="I256" s="47" t="s">
        <v>14</v>
      </c>
      <c r="J256" s="49" t="s">
        <v>584</v>
      </c>
      <c r="K256" s="49" t="s">
        <v>584</v>
      </c>
      <c r="L256" s="49">
        <f>530000-123354</f>
        <v>406646</v>
      </c>
      <c r="M256" s="49">
        <f>SUM(J256:L256)</f>
        <v>406646</v>
      </c>
    </row>
    <row r="257" spans="1:13" outlineLevel="1" collapsed="1" x14ac:dyDescent="0.25">
      <c r="A257" s="44"/>
      <c r="B257" s="37"/>
      <c r="C257" s="50"/>
      <c r="D257" s="68" t="s">
        <v>682</v>
      </c>
      <c r="E257" s="46"/>
      <c r="F257" s="37"/>
      <c r="G257" s="47"/>
      <c r="H257" s="47"/>
      <c r="I257" s="47"/>
      <c r="J257" s="49">
        <f>SUBTOTAL(9,J238:J256)</f>
        <v>22841247.609999999</v>
      </c>
      <c r="K257" s="49">
        <f>SUBTOTAL(9,K238:K256)</f>
        <v>1323700</v>
      </c>
      <c r="L257" s="49">
        <f>SUBTOTAL(9,L238:L256)</f>
        <v>8063750.7199999997</v>
      </c>
      <c r="M257" s="49">
        <f>SUBTOTAL(9,M238:M256)</f>
        <v>32228698.329999998</v>
      </c>
    </row>
    <row r="258" spans="1:13" ht="25.5" hidden="1" outlineLevel="2" x14ac:dyDescent="0.25">
      <c r="A258" s="44">
        <v>236</v>
      </c>
      <c r="B258" s="51" t="s">
        <v>24</v>
      </c>
      <c r="C258" s="45">
        <v>27664333</v>
      </c>
      <c r="D258" s="51" t="s">
        <v>103</v>
      </c>
      <c r="E258" s="45">
        <v>3913967</v>
      </c>
      <c r="F258" s="51" t="s">
        <v>24</v>
      </c>
      <c r="G258" s="51" t="s">
        <v>12</v>
      </c>
      <c r="H258" s="51" t="s">
        <v>13</v>
      </c>
      <c r="I258" s="51" t="s">
        <v>26</v>
      </c>
      <c r="J258" s="49">
        <v>2237580</v>
      </c>
      <c r="K258" s="49">
        <v>350000</v>
      </c>
      <c r="L258" s="49" t="s">
        <v>584</v>
      </c>
      <c r="M258" s="49">
        <f>SUM(J258:L258)</f>
        <v>2587580</v>
      </c>
    </row>
    <row r="259" spans="1:13" ht="25.5" hidden="1" outlineLevel="2" x14ac:dyDescent="0.25">
      <c r="A259" s="44">
        <v>237</v>
      </c>
      <c r="B259" s="51" t="s">
        <v>24</v>
      </c>
      <c r="C259" s="45">
        <v>27664333</v>
      </c>
      <c r="D259" s="51" t="s">
        <v>103</v>
      </c>
      <c r="E259" s="45" t="s">
        <v>588</v>
      </c>
      <c r="F259" s="51" t="s">
        <v>24</v>
      </c>
      <c r="G259" s="51" t="s">
        <v>12</v>
      </c>
      <c r="H259" s="51" t="s">
        <v>13</v>
      </c>
      <c r="I259" s="51" t="s">
        <v>29</v>
      </c>
      <c r="J259" s="49" t="s">
        <v>584</v>
      </c>
      <c r="K259" s="49" t="s">
        <v>584</v>
      </c>
      <c r="L259" s="49">
        <v>230000</v>
      </c>
      <c r="M259" s="49">
        <f>SUM(J259:L259)</f>
        <v>230000</v>
      </c>
    </row>
    <row r="260" spans="1:13" ht="25.5" hidden="1" outlineLevel="2" x14ac:dyDescent="0.25">
      <c r="A260" s="44">
        <v>238</v>
      </c>
      <c r="B260" s="37" t="s">
        <v>86</v>
      </c>
      <c r="C260" s="45">
        <v>47934344</v>
      </c>
      <c r="D260" s="37" t="s">
        <v>103</v>
      </c>
      <c r="E260" s="46">
        <v>1987287</v>
      </c>
      <c r="F260" s="37" t="s">
        <v>86</v>
      </c>
      <c r="G260" s="47" t="s">
        <v>48</v>
      </c>
      <c r="H260" s="47" t="s">
        <v>13</v>
      </c>
      <c r="I260" s="47" t="s">
        <v>37</v>
      </c>
      <c r="J260" s="49">
        <v>2685090</v>
      </c>
      <c r="K260" s="49">
        <v>422900</v>
      </c>
      <c r="L260" s="49" t="s">
        <v>584</v>
      </c>
      <c r="M260" s="49">
        <f>SUM(J260:L260)</f>
        <v>3107990</v>
      </c>
    </row>
    <row r="261" spans="1:13" ht="25.5" hidden="1" outlineLevel="2" x14ac:dyDescent="0.25">
      <c r="A261" s="44">
        <v>239</v>
      </c>
      <c r="B261" s="37" t="s">
        <v>86</v>
      </c>
      <c r="C261" s="45">
        <v>47934344</v>
      </c>
      <c r="D261" s="37" t="s">
        <v>103</v>
      </c>
      <c r="E261" s="46" t="s">
        <v>600</v>
      </c>
      <c r="F261" s="37" t="s">
        <v>86</v>
      </c>
      <c r="G261" s="47" t="s">
        <v>48</v>
      </c>
      <c r="H261" s="47" t="s">
        <v>13</v>
      </c>
      <c r="I261" s="47" t="s">
        <v>601</v>
      </c>
      <c r="J261" s="49" t="s">
        <v>584</v>
      </c>
      <c r="K261" s="49" t="s">
        <v>584</v>
      </c>
      <c r="L261" s="49">
        <v>1467000</v>
      </c>
      <c r="M261" s="49">
        <f>SUM(J261:L261)</f>
        <v>1467000</v>
      </c>
    </row>
    <row r="262" spans="1:13" ht="25.5" hidden="1" outlineLevel="2" x14ac:dyDescent="0.25">
      <c r="A262" s="44">
        <v>240</v>
      </c>
      <c r="B262" s="37" t="s">
        <v>91</v>
      </c>
      <c r="C262" s="45">
        <v>73633178</v>
      </c>
      <c r="D262" s="37" t="s">
        <v>103</v>
      </c>
      <c r="E262" s="46">
        <v>1140411</v>
      </c>
      <c r="F262" s="37" t="s">
        <v>604</v>
      </c>
      <c r="G262" s="47" t="s">
        <v>12</v>
      </c>
      <c r="H262" s="47" t="s">
        <v>13</v>
      </c>
      <c r="I262" s="47" t="s">
        <v>59</v>
      </c>
      <c r="J262" s="49">
        <v>1049170</v>
      </c>
      <c r="K262" s="49">
        <v>165100</v>
      </c>
      <c r="L262" s="49" t="s">
        <v>584</v>
      </c>
      <c r="M262" s="49">
        <f>SUM(J262:L262)</f>
        <v>1214270</v>
      </c>
    </row>
    <row r="263" spans="1:13" ht="25.5" hidden="1" outlineLevel="2" x14ac:dyDescent="0.25">
      <c r="A263" s="44">
        <v>241</v>
      </c>
      <c r="B263" s="37" t="s">
        <v>91</v>
      </c>
      <c r="C263" s="45">
        <v>73633178</v>
      </c>
      <c r="D263" s="37" t="s">
        <v>103</v>
      </c>
      <c r="E263" s="46" t="s">
        <v>605</v>
      </c>
      <c r="F263" s="37" t="s">
        <v>604</v>
      </c>
      <c r="G263" s="47" t="s">
        <v>12</v>
      </c>
      <c r="H263" s="47" t="s">
        <v>13</v>
      </c>
      <c r="I263" s="47" t="s">
        <v>59</v>
      </c>
      <c r="J263" s="49" t="s">
        <v>584</v>
      </c>
      <c r="K263" s="49" t="s">
        <v>584</v>
      </c>
      <c r="L263" s="49">
        <v>1099800</v>
      </c>
      <c r="M263" s="49">
        <f>SUM(J263:L263)</f>
        <v>1099800</v>
      </c>
    </row>
    <row r="264" spans="1:13" ht="25.5" hidden="1" outlineLevel="2" x14ac:dyDescent="0.25">
      <c r="A264" s="44">
        <v>242</v>
      </c>
      <c r="B264" s="37" t="s">
        <v>99</v>
      </c>
      <c r="C264" s="45">
        <v>73632783</v>
      </c>
      <c r="D264" s="37" t="s">
        <v>103</v>
      </c>
      <c r="E264" s="46">
        <v>4873338</v>
      </c>
      <c r="F264" s="37" t="s">
        <v>103</v>
      </c>
      <c r="G264" s="47" t="s">
        <v>48</v>
      </c>
      <c r="H264" s="47" t="s">
        <v>13</v>
      </c>
      <c r="I264" s="47" t="s">
        <v>101</v>
      </c>
      <c r="J264" s="49">
        <v>6543820</v>
      </c>
      <c r="K264" s="49">
        <v>888400</v>
      </c>
      <c r="L264" s="49" t="s">
        <v>584</v>
      </c>
      <c r="M264" s="49">
        <f>SUM(J264:L264)</f>
        <v>7432220</v>
      </c>
    </row>
    <row r="265" spans="1:13" ht="25.5" hidden="1" outlineLevel="2" x14ac:dyDescent="0.25">
      <c r="A265" s="44">
        <v>243</v>
      </c>
      <c r="B265" s="53" t="s">
        <v>115</v>
      </c>
      <c r="C265" s="50">
        <v>68684053</v>
      </c>
      <c r="D265" s="37" t="s">
        <v>103</v>
      </c>
      <c r="E265" s="44">
        <v>5832918</v>
      </c>
      <c r="F265" s="53" t="s">
        <v>116</v>
      </c>
      <c r="G265" s="53" t="s">
        <v>12</v>
      </c>
      <c r="H265" s="53" t="s">
        <v>13</v>
      </c>
      <c r="I265" s="53" t="s">
        <v>117</v>
      </c>
      <c r="J265" s="49">
        <v>1740340</v>
      </c>
      <c r="K265" s="49">
        <v>274100</v>
      </c>
      <c r="L265" s="49" t="s">
        <v>584</v>
      </c>
      <c r="M265" s="49">
        <f>SUM(J265:L265)</f>
        <v>2014440</v>
      </c>
    </row>
    <row r="266" spans="1:13" ht="25.5" hidden="1" outlineLevel="2" x14ac:dyDescent="0.25">
      <c r="A266" s="44">
        <v>244</v>
      </c>
      <c r="B266" s="37" t="s">
        <v>129</v>
      </c>
      <c r="C266" s="45">
        <v>47930560</v>
      </c>
      <c r="D266" s="37" t="s">
        <v>103</v>
      </c>
      <c r="E266" s="46">
        <v>6870047</v>
      </c>
      <c r="F266" s="37" t="s">
        <v>132</v>
      </c>
      <c r="G266" s="47" t="s">
        <v>12</v>
      </c>
      <c r="H266" s="47" t="s">
        <v>13</v>
      </c>
      <c r="I266" s="47" t="s">
        <v>56</v>
      </c>
      <c r="J266" s="49">
        <v>6499300</v>
      </c>
      <c r="K266" s="49">
        <v>1018400</v>
      </c>
      <c r="L266" s="49" t="s">
        <v>584</v>
      </c>
      <c r="M266" s="49">
        <f>SUM(J266:L266)</f>
        <v>7517700</v>
      </c>
    </row>
    <row r="267" spans="1:13" ht="25.5" hidden="1" outlineLevel="2" x14ac:dyDescent="0.25">
      <c r="A267" s="44">
        <v>245</v>
      </c>
      <c r="B267" s="37" t="s">
        <v>133</v>
      </c>
      <c r="C267" s="45">
        <v>47930063</v>
      </c>
      <c r="D267" s="37" t="s">
        <v>103</v>
      </c>
      <c r="E267" s="46">
        <v>3052202</v>
      </c>
      <c r="F267" s="37" t="s">
        <v>132</v>
      </c>
      <c r="G267" s="47" t="s">
        <v>48</v>
      </c>
      <c r="H267" s="47" t="s">
        <v>13</v>
      </c>
      <c r="I267" s="47" t="s">
        <v>66</v>
      </c>
      <c r="J267" s="49">
        <v>5469640</v>
      </c>
      <c r="K267" s="49">
        <v>861700</v>
      </c>
      <c r="L267" s="49" t="s">
        <v>584</v>
      </c>
      <c r="M267" s="49">
        <f>SUM(J267:L267)</f>
        <v>6331340</v>
      </c>
    </row>
    <row r="268" spans="1:13" ht="25.5" hidden="1" outlineLevel="2" x14ac:dyDescent="0.25">
      <c r="A268" s="44">
        <v>246</v>
      </c>
      <c r="B268" s="37" t="s">
        <v>133</v>
      </c>
      <c r="C268" s="45">
        <v>47930063</v>
      </c>
      <c r="D268" s="37" t="s">
        <v>103</v>
      </c>
      <c r="E268" s="46" t="s">
        <v>620</v>
      </c>
      <c r="F268" s="37" t="s">
        <v>132</v>
      </c>
      <c r="G268" s="47" t="s">
        <v>48</v>
      </c>
      <c r="H268" s="47" t="s">
        <v>13</v>
      </c>
      <c r="I268" s="47" t="s">
        <v>66</v>
      </c>
      <c r="J268" s="49" t="s">
        <v>584</v>
      </c>
      <c r="K268" s="49" t="s">
        <v>584</v>
      </c>
      <c r="L268" s="49">
        <v>535000</v>
      </c>
      <c r="M268" s="49">
        <f>SUM(J268:L268)</f>
        <v>535000</v>
      </c>
    </row>
    <row r="269" spans="1:13" ht="25.5" hidden="1" outlineLevel="2" x14ac:dyDescent="0.25">
      <c r="A269" s="44">
        <v>247</v>
      </c>
      <c r="B269" s="37" t="s">
        <v>136</v>
      </c>
      <c r="C269" s="50">
        <v>18189750</v>
      </c>
      <c r="D269" s="37" t="s">
        <v>103</v>
      </c>
      <c r="E269" s="46">
        <v>2006998</v>
      </c>
      <c r="F269" s="37" t="s">
        <v>132</v>
      </c>
      <c r="G269" s="47" t="s">
        <v>48</v>
      </c>
      <c r="H269" s="47" t="s">
        <v>13</v>
      </c>
      <c r="I269" s="47" t="s">
        <v>37</v>
      </c>
      <c r="J269" s="49">
        <v>5101230</v>
      </c>
      <c r="K269" s="49">
        <v>710000</v>
      </c>
      <c r="L269" s="49" t="s">
        <v>584</v>
      </c>
      <c r="M269" s="49">
        <f>SUM(J269:L269)</f>
        <v>5811230</v>
      </c>
    </row>
    <row r="270" spans="1:13" ht="25.5" hidden="1" outlineLevel="2" x14ac:dyDescent="0.25">
      <c r="A270" s="44">
        <v>248</v>
      </c>
      <c r="B270" s="37" t="s">
        <v>142</v>
      </c>
      <c r="C270" s="45">
        <v>73633071</v>
      </c>
      <c r="D270" s="37" t="s">
        <v>103</v>
      </c>
      <c r="E270" s="46">
        <v>2525222</v>
      </c>
      <c r="F270" s="47" t="s">
        <v>132</v>
      </c>
      <c r="G270" s="47" t="s">
        <v>12</v>
      </c>
      <c r="H270" s="47" t="s">
        <v>13</v>
      </c>
      <c r="I270" s="47" t="s">
        <v>143</v>
      </c>
      <c r="J270" s="49">
        <f>3729300-264780.3</f>
        <v>3464519.7</v>
      </c>
      <c r="K270" s="49">
        <v>587500</v>
      </c>
      <c r="L270" s="49" t="s">
        <v>584</v>
      </c>
      <c r="M270" s="49">
        <f>SUM(J270:L270)</f>
        <v>4052019.7</v>
      </c>
    </row>
    <row r="271" spans="1:13" hidden="1" outlineLevel="2" x14ac:dyDescent="0.25">
      <c r="A271" s="44">
        <v>249</v>
      </c>
      <c r="B271" s="56" t="s">
        <v>145</v>
      </c>
      <c r="C271" s="50">
        <v>48773514</v>
      </c>
      <c r="D271" s="37" t="s">
        <v>103</v>
      </c>
      <c r="E271" s="44">
        <v>1651504</v>
      </c>
      <c r="F271" s="56" t="s">
        <v>103</v>
      </c>
      <c r="G271" s="56" t="s">
        <v>12</v>
      </c>
      <c r="H271" s="56" t="s">
        <v>13</v>
      </c>
      <c r="I271" s="56" t="s">
        <v>59</v>
      </c>
      <c r="J271" s="49">
        <v>7021030</v>
      </c>
      <c r="K271" s="49">
        <v>1106100</v>
      </c>
      <c r="L271" s="49" t="s">
        <v>584</v>
      </c>
      <c r="M271" s="49">
        <f>SUM(J271:L271)</f>
        <v>8127130</v>
      </c>
    </row>
    <row r="272" spans="1:13" ht="25.5" hidden="1" outlineLevel="2" x14ac:dyDescent="0.25">
      <c r="A272" s="44">
        <v>250</v>
      </c>
      <c r="B272" s="37" t="s">
        <v>150</v>
      </c>
      <c r="C272" s="45">
        <v>46276262</v>
      </c>
      <c r="D272" s="37" t="s">
        <v>103</v>
      </c>
      <c r="E272" s="46">
        <v>6495514</v>
      </c>
      <c r="F272" s="37" t="s">
        <v>157</v>
      </c>
      <c r="G272" s="47" t="s">
        <v>12</v>
      </c>
      <c r="H272" s="47" t="s">
        <v>13</v>
      </c>
      <c r="I272" s="47" t="s">
        <v>153</v>
      </c>
      <c r="J272" s="49">
        <v>1690610</v>
      </c>
      <c r="K272" s="49">
        <v>266200</v>
      </c>
      <c r="L272" s="49" t="s">
        <v>584</v>
      </c>
      <c r="M272" s="49">
        <f>SUM(J272:L272)</f>
        <v>1956810</v>
      </c>
    </row>
    <row r="273" spans="1:13" ht="25.5" hidden="1" outlineLevel="2" x14ac:dyDescent="0.25">
      <c r="A273" s="44">
        <v>251</v>
      </c>
      <c r="B273" s="37" t="s">
        <v>159</v>
      </c>
      <c r="C273" s="45">
        <v>70435618</v>
      </c>
      <c r="D273" s="37" t="s">
        <v>103</v>
      </c>
      <c r="E273" s="46">
        <v>6102858</v>
      </c>
      <c r="F273" s="37" t="s">
        <v>163</v>
      </c>
      <c r="G273" s="47" t="s">
        <v>48</v>
      </c>
      <c r="H273" s="47" t="s">
        <v>13</v>
      </c>
      <c r="I273" s="47" t="s">
        <v>162</v>
      </c>
      <c r="J273" s="49">
        <v>4460240</v>
      </c>
      <c r="K273" s="49">
        <v>600000</v>
      </c>
      <c r="L273" s="49" t="s">
        <v>584</v>
      </c>
      <c r="M273" s="49">
        <f>SUM(J273:L273)</f>
        <v>5060240</v>
      </c>
    </row>
    <row r="274" spans="1:13" ht="25.5" hidden="1" outlineLevel="2" x14ac:dyDescent="0.25">
      <c r="A274" s="44">
        <v>252</v>
      </c>
      <c r="B274" s="37" t="s">
        <v>159</v>
      </c>
      <c r="C274" s="45">
        <v>70435618</v>
      </c>
      <c r="D274" s="37" t="s">
        <v>103</v>
      </c>
      <c r="E274" s="46">
        <v>6207429</v>
      </c>
      <c r="F274" s="37" t="s">
        <v>164</v>
      </c>
      <c r="G274" s="47" t="s">
        <v>12</v>
      </c>
      <c r="H274" s="47" t="s">
        <v>13</v>
      </c>
      <c r="I274" s="37" t="s">
        <v>53</v>
      </c>
      <c r="J274" s="49">
        <v>870170</v>
      </c>
      <c r="K274" s="49">
        <v>129900</v>
      </c>
      <c r="L274" s="49" t="s">
        <v>584</v>
      </c>
      <c r="M274" s="49">
        <f>SUM(J274:L274)</f>
        <v>1000070</v>
      </c>
    </row>
    <row r="275" spans="1:13" ht="25.5" hidden="1" outlineLevel="2" x14ac:dyDescent="0.25">
      <c r="A275" s="44">
        <v>253</v>
      </c>
      <c r="B275" s="37" t="s">
        <v>166</v>
      </c>
      <c r="C275" s="45">
        <v>44018886</v>
      </c>
      <c r="D275" s="37" t="s">
        <v>103</v>
      </c>
      <c r="E275" s="46">
        <v>8435916</v>
      </c>
      <c r="F275" s="47" t="s">
        <v>181</v>
      </c>
      <c r="G275" s="47" t="s">
        <v>12</v>
      </c>
      <c r="H275" s="47" t="s">
        <v>13</v>
      </c>
      <c r="I275" s="47" t="s">
        <v>81</v>
      </c>
      <c r="J275" s="49">
        <v>16359190</v>
      </c>
      <c r="K275" s="49">
        <v>1853800</v>
      </c>
      <c r="L275" s="49" t="s">
        <v>584</v>
      </c>
      <c r="M275" s="49">
        <f>SUM(J275:L275)</f>
        <v>18212990</v>
      </c>
    </row>
    <row r="276" spans="1:13" ht="25.5" hidden="1" outlineLevel="2" x14ac:dyDescent="0.25">
      <c r="A276" s="44">
        <v>254</v>
      </c>
      <c r="B276" s="37" t="s">
        <v>185</v>
      </c>
      <c r="C276" s="45">
        <v>48489336</v>
      </c>
      <c r="D276" s="37" t="s">
        <v>103</v>
      </c>
      <c r="E276" s="46">
        <v>1806627</v>
      </c>
      <c r="F276" s="37" t="s">
        <v>188</v>
      </c>
      <c r="G276" s="47" t="s">
        <v>12</v>
      </c>
      <c r="H276" s="47" t="s">
        <v>13</v>
      </c>
      <c r="I276" s="47" t="s">
        <v>187</v>
      </c>
      <c r="J276" s="49">
        <v>1392270</v>
      </c>
      <c r="K276" s="49">
        <v>219200</v>
      </c>
      <c r="L276" s="49" t="s">
        <v>584</v>
      </c>
      <c r="M276" s="49">
        <f>SUM(J276:L276)</f>
        <v>1611470</v>
      </c>
    </row>
    <row r="277" spans="1:13" hidden="1" outlineLevel="2" x14ac:dyDescent="0.25">
      <c r="A277" s="44">
        <v>255</v>
      </c>
      <c r="B277" s="37" t="s">
        <v>185</v>
      </c>
      <c r="C277" s="45">
        <v>48489336</v>
      </c>
      <c r="D277" s="37" t="s">
        <v>103</v>
      </c>
      <c r="E277" s="46">
        <v>3475241</v>
      </c>
      <c r="F277" s="37" t="s">
        <v>193</v>
      </c>
      <c r="G277" s="47" t="s">
        <v>12</v>
      </c>
      <c r="H277" s="47" t="s">
        <v>13</v>
      </c>
      <c r="I277" s="47" t="s">
        <v>187</v>
      </c>
      <c r="J277" s="49">
        <v>2834260</v>
      </c>
      <c r="K277" s="49">
        <v>446400</v>
      </c>
      <c r="L277" s="49" t="s">
        <v>584</v>
      </c>
      <c r="M277" s="49">
        <f>SUM(J277:L277)</f>
        <v>3280660</v>
      </c>
    </row>
    <row r="278" spans="1:13" ht="25.5" hidden="1" outlineLevel="2" x14ac:dyDescent="0.25">
      <c r="A278" s="44">
        <v>256</v>
      </c>
      <c r="B278" s="37" t="s">
        <v>185</v>
      </c>
      <c r="C278" s="45">
        <v>48489336</v>
      </c>
      <c r="D278" s="37" t="s">
        <v>103</v>
      </c>
      <c r="E278" s="46">
        <v>3918445</v>
      </c>
      <c r="F278" s="47" t="s">
        <v>194</v>
      </c>
      <c r="G278" s="47" t="s">
        <v>12</v>
      </c>
      <c r="H278" s="47" t="s">
        <v>13</v>
      </c>
      <c r="I278" s="47" t="s">
        <v>195</v>
      </c>
      <c r="J278" s="49">
        <v>4266320</v>
      </c>
      <c r="K278" s="49">
        <v>672000</v>
      </c>
      <c r="L278" s="49" t="s">
        <v>584</v>
      </c>
      <c r="M278" s="49">
        <f>SUM(J278:L278)</f>
        <v>4938320</v>
      </c>
    </row>
    <row r="279" spans="1:13" ht="25.5" hidden="1" outlineLevel="2" x14ac:dyDescent="0.25">
      <c r="A279" s="44">
        <v>257</v>
      </c>
      <c r="B279" s="37" t="s">
        <v>185</v>
      </c>
      <c r="C279" s="45">
        <v>48489336</v>
      </c>
      <c r="D279" s="37" t="s">
        <v>103</v>
      </c>
      <c r="E279" s="46">
        <v>4069740</v>
      </c>
      <c r="F279" s="37" t="s">
        <v>196</v>
      </c>
      <c r="G279" s="47" t="s">
        <v>12</v>
      </c>
      <c r="H279" s="47" t="s">
        <v>13</v>
      </c>
      <c r="I279" s="47" t="s">
        <v>187</v>
      </c>
      <c r="J279" s="49">
        <v>4340900</v>
      </c>
      <c r="K279" s="49">
        <v>683900</v>
      </c>
      <c r="L279" s="49" t="s">
        <v>584</v>
      </c>
      <c r="M279" s="49">
        <f>SUM(J279:L279)</f>
        <v>5024800</v>
      </c>
    </row>
    <row r="280" spans="1:13" hidden="1" outlineLevel="2" x14ac:dyDescent="0.25">
      <c r="A280" s="44">
        <v>258</v>
      </c>
      <c r="B280" s="37" t="s">
        <v>185</v>
      </c>
      <c r="C280" s="45">
        <v>48489336</v>
      </c>
      <c r="D280" s="37" t="s">
        <v>103</v>
      </c>
      <c r="E280" s="46">
        <v>6347392</v>
      </c>
      <c r="F280" s="37" t="s">
        <v>198</v>
      </c>
      <c r="G280" s="47" t="s">
        <v>12</v>
      </c>
      <c r="H280" s="47" t="s">
        <v>13</v>
      </c>
      <c r="I280" s="47" t="s">
        <v>187</v>
      </c>
      <c r="J280" s="49">
        <v>4325980</v>
      </c>
      <c r="K280" s="49">
        <v>681500</v>
      </c>
      <c r="L280" s="49" t="s">
        <v>584</v>
      </c>
      <c r="M280" s="49">
        <f>SUM(J280:L280)</f>
        <v>5007480</v>
      </c>
    </row>
    <row r="281" spans="1:13" ht="25.5" hidden="1" outlineLevel="2" x14ac:dyDescent="0.25">
      <c r="A281" s="44">
        <v>259</v>
      </c>
      <c r="B281" s="37" t="s">
        <v>185</v>
      </c>
      <c r="C281" s="45">
        <v>48489336</v>
      </c>
      <c r="D281" s="37" t="s">
        <v>103</v>
      </c>
      <c r="E281" s="46">
        <v>9716717</v>
      </c>
      <c r="F281" s="37" t="s">
        <v>205</v>
      </c>
      <c r="G281" s="47" t="s">
        <v>12</v>
      </c>
      <c r="H281" s="47" t="s">
        <v>13</v>
      </c>
      <c r="I281" s="47" t="s">
        <v>187</v>
      </c>
      <c r="J281" s="49">
        <v>4624330</v>
      </c>
      <c r="K281" s="49">
        <v>728500</v>
      </c>
      <c r="L281" s="49" t="s">
        <v>584</v>
      </c>
      <c r="M281" s="49">
        <f>SUM(J281:L281)</f>
        <v>5352830</v>
      </c>
    </row>
    <row r="282" spans="1:13" ht="25.5" hidden="1" outlineLevel="2" x14ac:dyDescent="0.25">
      <c r="A282" s="44">
        <v>260</v>
      </c>
      <c r="B282" s="37" t="s">
        <v>206</v>
      </c>
      <c r="C282" s="45">
        <v>73633607</v>
      </c>
      <c r="D282" s="37" t="s">
        <v>103</v>
      </c>
      <c r="E282" s="46">
        <v>7335813</v>
      </c>
      <c r="F282" s="37" t="s">
        <v>208</v>
      </c>
      <c r="G282" s="47" t="s">
        <v>48</v>
      </c>
      <c r="H282" s="47" t="s">
        <v>13</v>
      </c>
      <c r="I282" s="47" t="s">
        <v>53</v>
      </c>
      <c r="J282" s="49">
        <v>1243100</v>
      </c>
      <c r="K282" s="49">
        <v>195700</v>
      </c>
      <c r="L282" s="49" t="s">
        <v>584</v>
      </c>
      <c r="M282" s="49">
        <f>SUM(J282:L282)</f>
        <v>1438800</v>
      </c>
    </row>
    <row r="283" spans="1:13" ht="25.5" hidden="1" outlineLevel="2" x14ac:dyDescent="0.25">
      <c r="A283" s="44">
        <v>261</v>
      </c>
      <c r="B283" s="37" t="s">
        <v>206</v>
      </c>
      <c r="C283" s="45">
        <v>73633607</v>
      </c>
      <c r="D283" s="37" t="s">
        <v>103</v>
      </c>
      <c r="E283" s="46">
        <v>7684377</v>
      </c>
      <c r="F283" s="37" t="s">
        <v>209</v>
      </c>
      <c r="G283" s="47" t="s">
        <v>48</v>
      </c>
      <c r="H283" s="47" t="s">
        <v>13</v>
      </c>
      <c r="I283" s="47" t="s">
        <v>207</v>
      </c>
      <c r="J283" s="49">
        <v>2881000</v>
      </c>
      <c r="K283" s="49" t="s">
        <v>584</v>
      </c>
      <c r="L283" s="49" t="s">
        <v>584</v>
      </c>
      <c r="M283" s="49">
        <f>SUM(J283:L283)</f>
        <v>2881000</v>
      </c>
    </row>
    <row r="284" spans="1:13" ht="25.5" hidden="1" outlineLevel="2" x14ac:dyDescent="0.25">
      <c r="A284" s="44">
        <v>262</v>
      </c>
      <c r="B284" s="37" t="s">
        <v>211</v>
      </c>
      <c r="C284" s="45">
        <v>47997885</v>
      </c>
      <c r="D284" s="37" t="s">
        <v>103</v>
      </c>
      <c r="E284" s="46">
        <v>1933912</v>
      </c>
      <c r="F284" s="37" t="s">
        <v>214</v>
      </c>
      <c r="G284" s="47" t="s">
        <v>12</v>
      </c>
      <c r="H284" s="47" t="s">
        <v>13</v>
      </c>
      <c r="I284" s="47" t="s">
        <v>122</v>
      </c>
      <c r="J284" s="49">
        <v>7259700</v>
      </c>
      <c r="K284" s="49">
        <f>1143600-595945</f>
        <v>547655</v>
      </c>
      <c r="L284" s="49" t="s">
        <v>584</v>
      </c>
      <c r="M284" s="49">
        <f>SUM(J284:L284)</f>
        <v>7807355</v>
      </c>
    </row>
    <row r="285" spans="1:13" hidden="1" outlineLevel="2" x14ac:dyDescent="0.25">
      <c r="A285" s="44">
        <v>263</v>
      </c>
      <c r="B285" s="37" t="s">
        <v>211</v>
      </c>
      <c r="C285" s="45">
        <v>47997885</v>
      </c>
      <c r="D285" s="37" t="s">
        <v>103</v>
      </c>
      <c r="E285" s="46">
        <v>5607581</v>
      </c>
      <c r="F285" s="37" t="s">
        <v>220</v>
      </c>
      <c r="G285" s="47" t="s">
        <v>12</v>
      </c>
      <c r="H285" s="47" t="s">
        <v>13</v>
      </c>
      <c r="I285" s="47" t="s">
        <v>101</v>
      </c>
      <c r="J285" s="49">
        <v>1964090</v>
      </c>
      <c r="K285" s="49">
        <v>309300</v>
      </c>
      <c r="L285" s="49" t="s">
        <v>584</v>
      </c>
      <c r="M285" s="49">
        <f>SUM(J285:L285)</f>
        <v>2273390</v>
      </c>
    </row>
    <row r="286" spans="1:13" ht="25.5" hidden="1" outlineLevel="2" x14ac:dyDescent="0.25">
      <c r="A286" s="44">
        <v>264</v>
      </c>
      <c r="B286" s="37" t="s">
        <v>211</v>
      </c>
      <c r="C286" s="45">
        <v>47997885</v>
      </c>
      <c r="D286" s="37" t="s">
        <v>103</v>
      </c>
      <c r="E286" s="46" t="s">
        <v>627</v>
      </c>
      <c r="F286" s="37" t="s">
        <v>214</v>
      </c>
      <c r="G286" s="47" t="s">
        <v>12</v>
      </c>
      <c r="H286" s="47" t="s">
        <v>13</v>
      </c>
      <c r="I286" s="47" t="s">
        <v>213</v>
      </c>
      <c r="J286" s="49" t="s">
        <v>584</v>
      </c>
      <c r="K286" s="49" t="s">
        <v>584</v>
      </c>
      <c r="L286" s="49">
        <f>2099600-47103.08</f>
        <v>2052496.92</v>
      </c>
      <c r="M286" s="49">
        <f>SUM(J286:L286)</f>
        <v>2052496.92</v>
      </c>
    </row>
    <row r="287" spans="1:13" hidden="1" outlineLevel="2" x14ac:dyDescent="0.25">
      <c r="A287" s="44">
        <v>265</v>
      </c>
      <c r="B287" s="37" t="s">
        <v>211</v>
      </c>
      <c r="C287" s="45">
        <v>47997885</v>
      </c>
      <c r="D287" s="37" t="s">
        <v>103</v>
      </c>
      <c r="E287" s="46" t="s">
        <v>628</v>
      </c>
      <c r="F287" s="37" t="s">
        <v>220</v>
      </c>
      <c r="G287" s="47" t="s">
        <v>12</v>
      </c>
      <c r="H287" s="47" t="s">
        <v>13</v>
      </c>
      <c r="I287" s="47" t="s">
        <v>101</v>
      </c>
      <c r="J287" s="49" t="s">
        <v>584</v>
      </c>
      <c r="K287" s="49" t="s">
        <v>584</v>
      </c>
      <c r="L287" s="49">
        <f>249900-47079.56</f>
        <v>202820.44</v>
      </c>
      <c r="M287" s="49">
        <f>SUM(J287:L287)</f>
        <v>202820.44</v>
      </c>
    </row>
    <row r="288" spans="1:13" ht="25.5" hidden="1" outlineLevel="2" x14ac:dyDescent="0.25">
      <c r="A288" s="44">
        <v>266</v>
      </c>
      <c r="B288" s="37" t="s">
        <v>228</v>
      </c>
      <c r="C288" s="45">
        <v>44740778</v>
      </c>
      <c r="D288" s="37" t="s">
        <v>103</v>
      </c>
      <c r="E288" s="46">
        <v>4540308</v>
      </c>
      <c r="F288" s="37" t="s">
        <v>132</v>
      </c>
      <c r="G288" s="47" t="s">
        <v>12</v>
      </c>
      <c r="H288" s="47" t="s">
        <v>13</v>
      </c>
      <c r="I288" s="47" t="s">
        <v>20</v>
      </c>
      <c r="J288" s="49">
        <v>6709510</v>
      </c>
      <c r="K288" s="49">
        <v>825300</v>
      </c>
      <c r="L288" s="49" t="s">
        <v>584</v>
      </c>
      <c r="M288" s="49">
        <f>SUM(J288:L288)</f>
        <v>7534810</v>
      </c>
    </row>
    <row r="289" spans="1:13" ht="25.5" hidden="1" outlineLevel="2" x14ac:dyDescent="0.25">
      <c r="A289" s="44">
        <v>267</v>
      </c>
      <c r="B289" s="37" t="s">
        <v>232</v>
      </c>
      <c r="C289" s="45">
        <v>44117434</v>
      </c>
      <c r="D289" s="37" t="s">
        <v>103</v>
      </c>
      <c r="E289" s="46">
        <v>4453882</v>
      </c>
      <c r="F289" s="37" t="s">
        <v>236</v>
      </c>
      <c r="G289" s="47" t="s">
        <v>48</v>
      </c>
      <c r="H289" s="47" t="s">
        <v>13</v>
      </c>
      <c r="I289" s="47" t="s">
        <v>14</v>
      </c>
      <c r="J289" s="49">
        <v>9172420</v>
      </c>
      <c r="K289" s="49">
        <v>1442700</v>
      </c>
      <c r="L289" s="49" t="s">
        <v>584</v>
      </c>
      <c r="M289" s="49">
        <f>SUM(J289:L289)</f>
        <v>10615120</v>
      </c>
    </row>
    <row r="290" spans="1:13" ht="25.5" hidden="1" outlineLevel="2" x14ac:dyDescent="0.25">
      <c r="A290" s="44">
        <v>268</v>
      </c>
      <c r="B290" s="37" t="s">
        <v>232</v>
      </c>
      <c r="C290" s="45">
        <v>44117434</v>
      </c>
      <c r="D290" s="37" t="s">
        <v>103</v>
      </c>
      <c r="E290" s="46" t="s">
        <v>630</v>
      </c>
      <c r="F290" s="37" t="s">
        <v>236</v>
      </c>
      <c r="G290" s="47" t="s">
        <v>48</v>
      </c>
      <c r="H290" s="47" t="s">
        <v>13</v>
      </c>
      <c r="I290" s="47" t="s">
        <v>29</v>
      </c>
      <c r="J290" s="49" t="s">
        <v>584</v>
      </c>
      <c r="K290" s="49" t="s">
        <v>584</v>
      </c>
      <c r="L290" s="49">
        <f>249900-249900</f>
        <v>0</v>
      </c>
      <c r="M290" s="49">
        <f>SUM(J290:L290)</f>
        <v>0</v>
      </c>
    </row>
    <row r="291" spans="1:13" ht="25.5" hidden="1" outlineLevel="2" x14ac:dyDescent="0.25">
      <c r="A291" s="44">
        <v>269</v>
      </c>
      <c r="B291" s="37" t="s">
        <v>242</v>
      </c>
      <c r="C291" s="45">
        <v>26870011</v>
      </c>
      <c r="D291" s="37" t="s">
        <v>103</v>
      </c>
      <c r="E291" s="46">
        <v>4730024</v>
      </c>
      <c r="F291" s="37" t="s">
        <v>244</v>
      </c>
      <c r="G291" s="47" t="s">
        <v>12</v>
      </c>
      <c r="H291" s="47" t="s">
        <v>13</v>
      </c>
      <c r="I291" s="47" t="s">
        <v>59</v>
      </c>
      <c r="J291" s="49">
        <v>3033160</v>
      </c>
      <c r="K291" s="49">
        <v>430000</v>
      </c>
      <c r="L291" s="49" t="s">
        <v>584</v>
      </c>
      <c r="M291" s="49">
        <f>SUM(J291:L291)</f>
        <v>3463160</v>
      </c>
    </row>
    <row r="292" spans="1:13" ht="25.5" hidden="1" outlineLevel="2" x14ac:dyDescent="0.25">
      <c r="A292" s="44">
        <v>270</v>
      </c>
      <c r="B292" s="37" t="s">
        <v>242</v>
      </c>
      <c r="C292" s="45">
        <v>26870011</v>
      </c>
      <c r="D292" s="37" t="s">
        <v>103</v>
      </c>
      <c r="E292" s="46" t="s">
        <v>631</v>
      </c>
      <c r="F292" s="37" t="s">
        <v>244</v>
      </c>
      <c r="G292" s="47" t="s">
        <v>12</v>
      </c>
      <c r="H292" s="47" t="s">
        <v>13</v>
      </c>
      <c r="I292" s="47" t="s">
        <v>59</v>
      </c>
      <c r="J292" s="49" t="s">
        <v>584</v>
      </c>
      <c r="K292" s="49" t="s">
        <v>584</v>
      </c>
      <c r="L292" s="49">
        <v>590000</v>
      </c>
      <c r="M292" s="49">
        <f>SUM(J292:L292)</f>
        <v>590000</v>
      </c>
    </row>
    <row r="293" spans="1:13" hidden="1" outlineLevel="2" x14ac:dyDescent="0.25">
      <c r="A293" s="44">
        <v>271</v>
      </c>
      <c r="B293" s="37" t="s">
        <v>278</v>
      </c>
      <c r="C293" s="50" t="s">
        <v>279</v>
      </c>
      <c r="D293" s="37" t="s">
        <v>103</v>
      </c>
      <c r="E293" s="46">
        <v>8083401</v>
      </c>
      <c r="F293" s="37" t="s">
        <v>280</v>
      </c>
      <c r="G293" s="47" t="s">
        <v>12</v>
      </c>
      <c r="H293" s="47" t="s">
        <v>13</v>
      </c>
      <c r="I293" s="47" t="s">
        <v>81</v>
      </c>
      <c r="J293" s="49">
        <v>1058170</v>
      </c>
      <c r="K293" s="49">
        <v>118000</v>
      </c>
      <c r="L293" s="49" t="s">
        <v>584</v>
      </c>
      <c r="M293" s="49">
        <f>SUM(J293:L293)</f>
        <v>1176170</v>
      </c>
    </row>
    <row r="294" spans="1:13" hidden="1" outlineLevel="2" x14ac:dyDescent="0.25">
      <c r="A294" s="44">
        <v>272</v>
      </c>
      <c r="B294" s="37" t="s">
        <v>278</v>
      </c>
      <c r="C294" s="50" t="s">
        <v>279</v>
      </c>
      <c r="D294" s="37" t="s">
        <v>103</v>
      </c>
      <c r="E294" s="46" t="s">
        <v>640</v>
      </c>
      <c r="F294" s="37" t="s">
        <v>280</v>
      </c>
      <c r="G294" s="47" t="s">
        <v>12</v>
      </c>
      <c r="H294" s="47" t="s">
        <v>13</v>
      </c>
      <c r="I294" s="47" t="s">
        <v>81</v>
      </c>
      <c r="J294" s="49" t="s">
        <v>584</v>
      </c>
      <c r="K294" s="49" t="s">
        <v>584</v>
      </c>
      <c r="L294" s="49">
        <v>155000</v>
      </c>
      <c r="M294" s="49">
        <f>SUM(J294:L294)</f>
        <v>155000</v>
      </c>
    </row>
    <row r="295" spans="1:13" ht="25.5" hidden="1" outlineLevel="2" x14ac:dyDescent="0.25">
      <c r="A295" s="44">
        <v>273</v>
      </c>
      <c r="B295" s="37" t="s">
        <v>641</v>
      </c>
      <c r="C295" s="45" t="s">
        <v>642</v>
      </c>
      <c r="D295" s="37" t="s">
        <v>103</v>
      </c>
      <c r="E295" s="46">
        <v>5356548</v>
      </c>
      <c r="F295" s="37" t="s">
        <v>643</v>
      </c>
      <c r="G295" s="47" t="s">
        <v>12</v>
      </c>
      <c r="H295" s="47" t="s">
        <v>13</v>
      </c>
      <c r="I295" s="47" t="s">
        <v>153</v>
      </c>
      <c r="J295" s="49">
        <v>208840</v>
      </c>
      <c r="K295" s="49" t="s">
        <v>584</v>
      </c>
      <c r="L295" s="49" t="s">
        <v>584</v>
      </c>
      <c r="M295" s="49">
        <f>SUM(J295:L295)</f>
        <v>208840</v>
      </c>
    </row>
    <row r="296" spans="1:13" ht="25.5" hidden="1" outlineLevel="2" x14ac:dyDescent="0.25">
      <c r="A296" s="44">
        <v>274</v>
      </c>
      <c r="B296" s="37" t="s">
        <v>281</v>
      </c>
      <c r="C296" s="50" t="s">
        <v>282</v>
      </c>
      <c r="D296" s="37" t="s">
        <v>103</v>
      </c>
      <c r="E296" s="46">
        <v>1250428</v>
      </c>
      <c r="F296" s="37" t="s">
        <v>283</v>
      </c>
      <c r="G296" s="47" t="s">
        <v>12</v>
      </c>
      <c r="H296" s="47" t="s">
        <v>13</v>
      </c>
      <c r="I296" s="47" t="s">
        <v>128</v>
      </c>
      <c r="J296" s="49">
        <v>1243100</v>
      </c>
      <c r="K296" s="49">
        <v>195700</v>
      </c>
      <c r="L296" s="49" t="s">
        <v>584</v>
      </c>
      <c r="M296" s="49">
        <f>SUM(J296:L296)</f>
        <v>1438800</v>
      </c>
    </row>
    <row r="297" spans="1:13" ht="25.5" hidden="1" outlineLevel="2" x14ac:dyDescent="0.25">
      <c r="A297" s="44">
        <v>275</v>
      </c>
      <c r="B297" s="37" t="s">
        <v>281</v>
      </c>
      <c r="C297" s="50" t="s">
        <v>282</v>
      </c>
      <c r="D297" s="37" t="s">
        <v>103</v>
      </c>
      <c r="E297" s="46" t="s">
        <v>644</v>
      </c>
      <c r="F297" s="37" t="s">
        <v>283</v>
      </c>
      <c r="G297" s="47" t="s">
        <v>12</v>
      </c>
      <c r="H297" s="47" t="s">
        <v>13</v>
      </c>
      <c r="I297" s="47" t="s">
        <v>14</v>
      </c>
      <c r="J297" s="49" t="s">
        <v>584</v>
      </c>
      <c r="K297" s="49" t="s">
        <v>584</v>
      </c>
      <c r="L297" s="49">
        <v>921700</v>
      </c>
      <c r="M297" s="49">
        <f>SUM(J297:L297)</f>
        <v>921700</v>
      </c>
    </row>
    <row r="298" spans="1:13" ht="38.25" hidden="1" outlineLevel="2" x14ac:dyDescent="0.25">
      <c r="A298" s="44">
        <v>276</v>
      </c>
      <c r="B298" s="37" t="s">
        <v>295</v>
      </c>
      <c r="C298" s="50" t="s">
        <v>296</v>
      </c>
      <c r="D298" s="37" t="s">
        <v>103</v>
      </c>
      <c r="E298" s="46">
        <v>9913187</v>
      </c>
      <c r="F298" s="47" t="s">
        <v>646</v>
      </c>
      <c r="G298" s="47" t="s">
        <v>48</v>
      </c>
      <c r="H298" s="47" t="s">
        <v>13</v>
      </c>
      <c r="I298" s="47" t="s">
        <v>153</v>
      </c>
      <c r="J298" s="49">
        <v>3361340</v>
      </c>
      <c r="K298" s="49" t="s">
        <v>584</v>
      </c>
      <c r="L298" s="49" t="s">
        <v>584</v>
      </c>
      <c r="M298" s="49">
        <f>SUM(J298:L298)</f>
        <v>3361340</v>
      </c>
    </row>
    <row r="299" spans="1:13" ht="38.25" hidden="1" outlineLevel="2" x14ac:dyDescent="0.25">
      <c r="A299" s="44">
        <v>277</v>
      </c>
      <c r="B299" s="37" t="s">
        <v>295</v>
      </c>
      <c r="C299" s="50" t="s">
        <v>296</v>
      </c>
      <c r="D299" s="37" t="s">
        <v>103</v>
      </c>
      <c r="E299" s="46" t="s">
        <v>647</v>
      </c>
      <c r="F299" s="47" t="s">
        <v>646</v>
      </c>
      <c r="G299" s="47" t="s">
        <v>48</v>
      </c>
      <c r="H299" s="47" t="s">
        <v>13</v>
      </c>
      <c r="I299" s="47" t="s">
        <v>153</v>
      </c>
      <c r="J299" s="49" t="s">
        <v>584</v>
      </c>
      <c r="K299" s="49" t="s">
        <v>584</v>
      </c>
      <c r="L299" s="49">
        <v>500000</v>
      </c>
      <c r="M299" s="49">
        <f>SUM(J299:L299)</f>
        <v>500000</v>
      </c>
    </row>
    <row r="300" spans="1:13" ht="25.5" hidden="1" outlineLevel="2" x14ac:dyDescent="0.25">
      <c r="A300" s="44">
        <v>278</v>
      </c>
      <c r="B300" s="37" t="s">
        <v>310</v>
      </c>
      <c r="C300" s="50">
        <v>70819173</v>
      </c>
      <c r="D300" s="37" t="s">
        <v>103</v>
      </c>
      <c r="E300" s="46">
        <v>9405491</v>
      </c>
      <c r="F300" s="37" t="s">
        <v>310</v>
      </c>
      <c r="G300" s="47" t="s">
        <v>12</v>
      </c>
      <c r="H300" s="47" t="s">
        <v>13</v>
      </c>
      <c r="I300" s="47" t="s">
        <v>81</v>
      </c>
      <c r="J300" s="49">
        <v>2514250</v>
      </c>
      <c r="K300" s="49">
        <v>357200</v>
      </c>
      <c r="L300" s="49" t="s">
        <v>584</v>
      </c>
      <c r="M300" s="49">
        <f>SUM(J300:L300)</f>
        <v>2871450</v>
      </c>
    </row>
    <row r="301" spans="1:13" ht="25.5" hidden="1" outlineLevel="2" x14ac:dyDescent="0.25">
      <c r="A301" s="44">
        <v>279</v>
      </c>
      <c r="B301" s="37" t="s">
        <v>310</v>
      </c>
      <c r="C301" s="50">
        <v>70819173</v>
      </c>
      <c r="D301" s="37" t="s">
        <v>103</v>
      </c>
      <c r="E301" s="46" t="s">
        <v>651</v>
      </c>
      <c r="F301" s="37" t="s">
        <v>310</v>
      </c>
      <c r="G301" s="47" t="s">
        <v>12</v>
      </c>
      <c r="H301" s="47" t="s">
        <v>13</v>
      </c>
      <c r="I301" s="47" t="s">
        <v>81</v>
      </c>
      <c r="J301" s="49" t="s">
        <v>584</v>
      </c>
      <c r="K301" s="49" t="s">
        <v>584</v>
      </c>
      <c r="L301" s="49">
        <v>255000</v>
      </c>
      <c r="M301" s="49">
        <f>SUM(J301:L301)</f>
        <v>255000</v>
      </c>
    </row>
    <row r="302" spans="1:13" ht="25.5" hidden="1" outlineLevel="2" x14ac:dyDescent="0.25">
      <c r="A302" s="44">
        <v>280</v>
      </c>
      <c r="B302" s="56" t="s">
        <v>311</v>
      </c>
      <c r="C302" s="50">
        <v>62180444</v>
      </c>
      <c r="D302" s="37" t="s">
        <v>103</v>
      </c>
      <c r="E302" s="44">
        <v>2119454</v>
      </c>
      <c r="F302" s="56" t="s">
        <v>314</v>
      </c>
      <c r="G302" s="56" t="s">
        <v>48</v>
      </c>
      <c r="H302" s="56" t="s">
        <v>13</v>
      </c>
      <c r="I302" s="56" t="s">
        <v>315</v>
      </c>
      <c r="J302" s="49">
        <v>3033160</v>
      </c>
      <c r="K302" s="49">
        <v>477800</v>
      </c>
      <c r="L302" s="49" t="s">
        <v>584</v>
      </c>
      <c r="M302" s="49">
        <f>SUM(J302:L302)</f>
        <v>3510960</v>
      </c>
    </row>
    <row r="303" spans="1:13" ht="25.5" hidden="1" outlineLevel="2" x14ac:dyDescent="0.25">
      <c r="A303" s="44">
        <v>281</v>
      </c>
      <c r="B303" s="56" t="s">
        <v>311</v>
      </c>
      <c r="C303" s="50">
        <v>62180444</v>
      </c>
      <c r="D303" s="37" t="s">
        <v>103</v>
      </c>
      <c r="E303" s="44" t="s">
        <v>652</v>
      </c>
      <c r="F303" s="56" t="s">
        <v>314</v>
      </c>
      <c r="G303" s="56" t="s">
        <v>48</v>
      </c>
      <c r="H303" s="56" t="s">
        <v>13</v>
      </c>
      <c r="I303" s="56" t="s">
        <v>153</v>
      </c>
      <c r="J303" s="49" t="s">
        <v>584</v>
      </c>
      <c r="K303" s="49" t="s">
        <v>584</v>
      </c>
      <c r="L303" s="49">
        <v>2399600</v>
      </c>
      <c r="M303" s="49">
        <f>SUM(J303:L303)</f>
        <v>2399600</v>
      </c>
    </row>
    <row r="304" spans="1:13" ht="38.25" hidden="1" outlineLevel="2" x14ac:dyDescent="0.25">
      <c r="A304" s="44">
        <v>282</v>
      </c>
      <c r="B304" s="51" t="s">
        <v>318</v>
      </c>
      <c r="C304" s="45">
        <v>71225773</v>
      </c>
      <c r="D304" s="37" t="s">
        <v>103</v>
      </c>
      <c r="E304" s="46">
        <v>9076518</v>
      </c>
      <c r="F304" s="37" t="s">
        <v>318</v>
      </c>
      <c r="G304" s="47" t="s">
        <v>12</v>
      </c>
      <c r="H304" s="47" t="s">
        <v>13</v>
      </c>
      <c r="I304" s="47" t="s">
        <v>187</v>
      </c>
      <c r="J304" s="49">
        <v>3729300</v>
      </c>
      <c r="K304" s="49">
        <v>572000</v>
      </c>
      <c r="L304" s="49" t="s">
        <v>584</v>
      </c>
      <c r="M304" s="49">
        <f>SUM(J304:L304)</f>
        <v>4301300</v>
      </c>
    </row>
    <row r="305" spans="1:13" ht="38.25" hidden="1" outlineLevel="2" x14ac:dyDescent="0.25">
      <c r="A305" s="44">
        <v>283</v>
      </c>
      <c r="B305" s="51" t="s">
        <v>319</v>
      </c>
      <c r="C305" s="45">
        <v>71193430</v>
      </c>
      <c r="D305" s="37" t="s">
        <v>103</v>
      </c>
      <c r="E305" s="46">
        <v>2089483</v>
      </c>
      <c r="F305" s="47" t="s">
        <v>322</v>
      </c>
      <c r="G305" s="47" t="s">
        <v>48</v>
      </c>
      <c r="H305" s="47" t="s">
        <v>13</v>
      </c>
      <c r="I305" s="47" t="s">
        <v>266</v>
      </c>
      <c r="J305" s="49">
        <v>7177560</v>
      </c>
      <c r="K305" s="49">
        <v>809100</v>
      </c>
      <c r="L305" s="49" t="s">
        <v>584</v>
      </c>
      <c r="M305" s="49">
        <f>SUM(J305:L305)</f>
        <v>7986660</v>
      </c>
    </row>
    <row r="306" spans="1:13" ht="38.25" hidden="1" outlineLevel="2" x14ac:dyDescent="0.25">
      <c r="A306" s="44">
        <v>284</v>
      </c>
      <c r="B306" s="51" t="s">
        <v>319</v>
      </c>
      <c r="C306" s="45">
        <v>71193430</v>
      </c>
      <c r="D306" s="37" t="s">
        <v>103</v>
      </c>
      <c r="E306" s="46" t="s">
        <v>654</v>
      </c>
      <c r="F306" s="47" t="s">
        <v>322</v>
      </c>
      <c r="G306" s="47" t="s">
        <v>48</v>
      </c>
      <c r="H306" s="47" t="s">
        <v>13</v>
      </c>
      <c r="I306" s="47" t="s">
        <v>37</v>
      </c>
      <c r="J306" s="49" t="s">
        <v>584</v>
      </c>
      <c r="K306" s="49" t="s">
        <v>584</v>
      </c>
      <c r="L306" s="49">
        <v>249900</v>
      </c>
      <c r="M306" s="49">
        <f>SUM(J306:L306)</f>
        <v>249900</v>
      </c>
    </row>
    <row r="307" spans="1:13" ht="38.25" hidden="1" outlineLevel="2" x14ac:dyDescent="0.25">
      <c r="A307" s="44">
        <v>285</v>
      </c>
      <c r="B307" s="37" t="s">
        <v>335</v>
      </c>
      <c r="C307" s="45">
        <v>71230629</v>
      </c>
      <c r="D307" s="37" t="s">
        <v>103</v>
      </c>
      <c r="E307" s="46">
        <v>8646020</v>
      </c>
      <c r="F307" s="37" t="s">
        <v>338</v>
      </c>
      <c r="G307" s="47" t="s">
        <v>48</v>
      </c>
      <c r="H307" s="47" t="s">
        <v>13</v>
      </c>
      <c r="I307" s="47" t="s">
        <v>187</v>
      </c>
      <c r="J307" s="49">
        <v>8950320</v>
      </c>
      <c r="K307" s="49">
        <v>1150000</v>
      </c>
      <c r="L307" s="49" t="s">
        <v>584</v>
      </c>
      <c r="M307" s="49">
        <f>SUM(J307:L307)</f>
        <v>10100320</v>
      </c>
    </row>
    <row r="308" spans="1:13" ht="38.25" hidden="1" outlineLevel="2" x14ac:dyDescent="0.25">
      <c r="A308" s="44">
        <v>286</v>
      </c>
      <c r="B308" s="37" t="s">
        <v>335</v>
      </c>
      <c r="C308" s="45">
        <v>71230629</v>
      </c>
      <c r="D308" s="37" t="s">
        <v>103</v>
      </c>
      <c r="E308" s="46" t="s">
        <v>658</v>
      </c>
      <c r="F308" s="37" t="s">
        <v>338</v>
      </c>
      <c r="G308" s="47" t="s">
        <v>48</v>
      </c>
      <c r="H308" s="47" t="s">
        <v>13</v>
      </c>
      <c r="I308" s="47" t="s">
        <v>187</v>
      </c>
      <c r="J308" s="49" t="s">
        <v>584</v>
      </c>
      <c r="K308" s="49" t="s">
        <v>584</v>
      </c>
      <c r="L308" s="49">
        <v>320000</v>
      </c>
      <c r="M308" s="49">
        <f>SUM(J308:L308)</f>
        <v>320000</v>
      </c>
    </row>
    <row r="309" spans="1:13" ht="38.25" hidden="1" outlineLevel="2" x14ac:dyDescent="0.25">
      <c r="A309" s="44">
        <v>287</v>
      </c>
      <c r="B309" s="37" t="s">
        <v>360</v>
      </c>
      <c r="C309" s="45">
        <v>47933763</v>
      </c>
      <c r="D309" s="37" t="s">
        <v>103</v>
      </c>
      <c r="E309" s="46">
        <v>3586057</v>
      </c>
      <c r="F309" s="47" t="s">
        <v>361</v>
      </c>
      <c r="G309" s="47" t="s">
        <v>48</v>
      </c>
      <c r="H309" s="47" t="s">
        <v>13</v>
      </c>
      <c r="I309" s="47" t="s">
        <v>37</v>
      </c>
      <c r="J309" s="49">
        <v>1755250</v>
      </c>
      <c r="K309" s="49">
        <v>276500</v>
      </c>
      <c r="L309" s="49" t="s">
        <v>584</v>
      </c>
      <c r="M309" s="49">
        <f>SUM(J309:L309)</f>
        <v>2031750</v>
      </c>
    </row>
    <row r="310" spans="1:13" ht="38.25" hidden="1" outlineLevel="2" x14ac:dyDescent="0.25">
      <c r="A310" s="44">
        <v>288</v>
      </c>
      <c r="B310" s="37" t="s">
        <v>479</v>
      </c>
      <c r="C310" s="45">
        <v>26981751</v>
      </c>
      <c r="D310" s="37" t="s">
        <v>663</v>
      </c>
      <c r="E310" s="46" t="s">
        <v>664</v>
      </c>
      <c r="F310" s="37" t="s">
        <v>481</v>
      </c>
      <c r="G310" s="47" t="s">
        <v>12</v>
      </c>
      <c r="H310" s="47" t="s">
        <v>475</v>
      </c>
      <c r="I310" s="47" t="s">
        <v>81</v>
      </c>
      <c r="J310" s="49" t="s">
        <v>584</v>
      </c>
      <c r="K310" s="49" t="s">
        <v>584</v>
      </c>
      <c r="L310" s="49">
        <v>375000</v>
      </c>
      <c r="M310" s="49">
        <f>SUM(J310:L310)</f>
        <v>375000</v>
      </c>
    </row>
    <row r="311" spans="1:13" outlineLevel="1" collapsed="1" x14ac:dyDescent="0.25">
      <c r="A311" s="44"/>
      <c r="B311" s="37"/>
      <c r="C311" s="45"/>
      <c r="D311" s="68" t="s">
        <v>683</v>
      </c>
      <c r="E311" s="46"/>
      <c r="F311" s="37"/>
      <c r="G311" s="47"/>
      <c r="H311" s="47"/>
      <c r="I311" s="47"/>
      <c r="J311" s="49">
        <f>SUBTOTAL(9,J258:J310)</f>
        <v>152270259.69999999</v>
      </c>
      <c r="K311" s="49">
        <f>SUBTOTAL(9,K258:K310)</f>
        <v>20372555</v>
      </c>
      <c r="L311" s="49">
        <f>SUBTOTAL(9,L258:L310)</f>
        <v>11353317.359999999</v>
      </c>
      <c r="M311" s="49">
        <f>SUBTOTAL(9,M258:M310)</f>
        <v>183996132.06</v>
      </c>
    </row>
    <row r="312" spans="1:13" ht="25.5" hidden="1" outlineLevel="2" x14ac:dyDescent="0.25">
      <c r="A312" s="44">
        <v>289</v>
      </c>
      <c r="B312" s="37" t="s">
        <v>87</v>
      </c>
      <c r="C312" s="45">
        <v>65267991</v>
      </c>
      <c r="D312" s="37" t="s">
        <v>327</v>
      </c>
      <c r="E312" s="46">
        <v>5066579</v>
      </c>
      <c r="F312" s="37" t="s">
        <v>87</v>
      </c>
      <c r="G312" s="47" t="s">
        <v>12</v>
      </c>
      <c r="H312" s="47" t="s">
        <v>44</v>
      </c>
      <c r="I312" s="47" t="s">
        <v>88</v>
      </c>
      <c r="J312" s="49">
        <v>308900</v>
      </c>
      <c r="K312" s="49" t="s">
        <v>584</v>
      </c>
      <c r="L312" s="49" t="s">
        <v>584</v>
      </c>
      <c r="M312" s="49">
        <f>SUM(J312:L312)</f>
        <v>308900</v>
      </c>
    </row>
    <row r="313" spans="1:13" ht="25.5" hidden="1" outlineLevel="2" x14ac:dyDescent="0.25">
      <c r="A313" s="44">
        <v>290</v>
      </c>
      <c r="B313" s="37" t="s">
        <v>634</v>
      </c>
      <c r="C313" s="45" t="s">
        <v>260</v>
      </c>
      <c r="D313" s="37" t="s">
        <v>327</v>
      </c>
      <c r="E313" s="46">
        <v>3910311</v>
      </c>
      <c r="F313" s="37" t="s">
        <v>636</v>
      </c>
      <c r="G313" s="47" t="s">
        <v>12</v>
      </c>
      <c r="H313" s="47" t="s">
        <v>44</v>
      </c>
      <c r="I313" s="47" t="s">
        <v>153</v>
      </c>
      <c r="J313" s="49">
        <v>132380</v>
      </c>
      <c r="K313" s="49" t="s">
        <v>584</v>
      </c>
      <c r="L313" s="49" t="s">
        <v>584</v>
      </c>
      <c r="M313" s="49">
        <f>SUM(J313:L313)</f>
        <v>132380</v>
      </c>
    </row>
    <row r="314" spans="1:13" ht="38.25" hidden="1" outlineLevel="2" x14ac:dyDescent="0.25">
      <c r="A314" s="44">
        <v>291</v>
      </c>
      <c r="B314" s="37" t="s">
        <v>319</v>
      </c>
      <c r="C314" s="50">
        <v>71193430</v>
      </c>
      <c r="D314" s="37" t="s">
        <v>327</v>
      </c>
      <c r="E314" s="46">
        <v>5869488</v>
      </c>
      <c r="F314" s="47" t="s">
        <v>327</v>
      </c>
      <c r="G314" s="47" t="s">
        <v>12</v>
      </c>
      <c r="H314" s="47" t="s">
        <v>44</v>
      </c>
      <c r="I314" s="47" t="s">
        <v>37</v>
      </c>
      <c r="J314" s="49">
        <v>397160</v>
      </c>
      <c r="K314" s="49" t="s">
        <v>584</v>
      </c>
      <c r="L314" s="49" t="s">
        <v>584</v>
      </c>
      <c r="M314" s="49">
        <f>SUM(J314:L314)</f>
        <v>397160</v>
      </c>
    </row>
    <row r="315" spans="1:13" ht="25.5" outlineLevel="1" collapsed="1" x14ac:dyDescent="0.25">
      <c r="A315" s="44"/>
      <c r="B315" s="37"/>
      <c r="C315" s="50"/>
      <c r="D315" s="68" t="s">
        <v>684</v>
      </c>
      <c r="E315" s="46"/>
      <c r="F315" s="47"/>
      <c r="G315" s="47"/>
      <c r="H315" s="47"/>
      <c r="I315" s="47"/>
      <c r="J315" s="49">
        <f>SUBTOTAL(9,J312:J314)</f>
        <v>838440</v>
      </c>
      <c r="K315" s="49">
        <f>SUBTOTAL(9,K312:K314)</f>
        <v>0</v>
      </c>
      <c r="L315" s="49">
        <f>SUBTOTAL(9,L312:L314)</f>
        <v>0</v>
      </c>
      <c r="M315" s="49">
        <f>SUBTOTAL(9,M312:M314)</f>
        <v>838440</v>
      </c>
    </row>
    <row r="316" spans="1:13" ht="25.5" hidden="1" outlineLevel="2" x14ac:dyDescent="0.25">
      <c r="A316" s="44">
        <v>292</v>
      </c>
      <c r="B316" s="37" t="s">
        <v>40</v>
      </c>
      <c r="C316" s="45" t="s">
        <v>41</v>
      </c>
      <c r="D316" s="37" t="s">
        <v>591</v>
      </c>
      <c r="E316" s="46">
        <v>7488093</v>
      </c>
      <c r="F316" s="37" t="s">
        <v>43</v>
      </c>
      <c r="G316" s="47" t="s">
        <v>12</v>
      </c>
      <c r="H316" s="47" t="s">
        <v>44</v>
      </c>
      <c r="I316" s="47" t="s">
        <v>45</v>
      </c>
      <c r="J316" s="49">
        <v>2226280</v>
      </c>
      <c r="K316" s="49">
        <v>148300</v>
      </c>
      <c r="L316" s="49" t="s">
        <v>584</v>
      </c>
      <c r="M316" s="49">
        <f>SUM(J316:L316)</f>
        <v>2374580</v>
      </c>
    </row>
    <row r="317" spans="1:13" ht="25.5" hidden="1" outlineLevel="2" x14ac:dyDescent="0.25">
      <c r="A317" s="44">
        <v>293</v>
      </c>
      <c r="B317" s="37" t="s">
        <v>87</v>
      </c>
      <c r="C317" s="50">
        <v>65267991</v>
      </c>
      <c r="D317" s="37" t="s">
        <v>591</v>
      </c>
      <c r="E317" s="46">
        <v>3999956</v>
      </c>
      <c r="F317" s="37" t="s">
        <v>87</v>
      </c>
      <c r="G317" s="47" t="s">
        <v>48</v>
      </c>
      <c r="H317" s="47" t="s">
        <v>44</v>
      </c>
      <c r="I317" s="47" t="s">
        <v>81</v>
      </c>
      <c r="J317" s="49">
        <v>1054550</v>
      </c>
      <c r="K317" s="49">
        <v>70200</v>
      </c>
      <c r="L317" s="49" t="s">
        <v>584</v>
      </c>
      <c r="M317" s="49">
        <f>SUM(J317:L317)</f>
        <v>1124750</v>
      </c>
    </row>
    <row r="318" spans="1:13" ht="38.25" hidden="1" outlineLevel="2" x14ac:dyDescent="0.25">
      <c r="A318" s="44">
        <v>294</v>
      </c>
      <c r="B318" s="37" t="s">
        <v>352</v>
      </c>
      <c r="C318" s="50">
        <v>75094924</v>
      </c>
      <c r="D318" s="37" t="s">
        <v>591</v>
      </c>
      <c r="E318" s="46">
        <v>4123958</v>
      </c>
      <c r="F318" s="37" t="s">
        <v>352</v>
      </c>
      <c r="G318" s="47" t="s">
        <v>12</v>
      </c>
      <c r="H318" s="47" t="s">
        <v>44</v>
      </c>
      <c r="I318" s="47" t="s">
        <v>353</v>
      </c>
      <c r="J318" s="49">
        <v>467080</v>
      </c>
      <c r="K318" s="49" t="s">
        <v>584</v>
      </c>
      <c r="L318" s="49" t="s">
        <v>584</v>
      </c>
      <c r="M318" s="49">
        <f>SUM(J318:L318)</f>
        <v>467080</v>
      </c>
    </row>
    <row r="319" spans="1:13" ht="89.25" hidden="1" outlineLevel="2" x14ac:dyDescent="0.25">
      <c r="A319" s="44">
        <v>295</v>
      </c>
      <c r="B319" s="37" t="s">
        <v>354</v>
      </c>
      <c r="C319" s="50">
        <v>75095009</v>
      </c>
      <c r="D319" s="37" t="s">
        <v>591</v>
      </c>
      <c r="E319" s="46">
        <v>4755953</v>
      </c>
      <c r="F319" s="37" t="s">
        <v>355</v>
      </c>
      <c r="G319" s="47" t="s">
        <v>12</v>
      </c>
      <c r="H319" s="47" t="s">
        <v>44</v>
      </c>
      <c r="I319" s="47" t="s">
        <v>356</v>
      </c>
      <c r="J319" s="49">
        <v>2577790</v>
      </c>
      <c r="K319" s="49">
        <v>171800</v>
      </c>
      <c r="L319" s="49" t="s">
        <v>584</v>
      </c>
      <c r="M319" s="49">
        <f>SUM(J319:L319)</f>
        <v>2749590</v>
      </c>
    </row>
    <row r="320" spans="1:13" ht="25.5" hidden="1" outlineLevel="2" x14ac:dyDescent="0.25">
      <c r="A320" s="44">
        <v>296</v>
      </c>
      <c r="B320" s="37" t="s">
        <v>362</v>
      </c>
      <c r="C320" s="45">
        <v>26986728</v>
      </c>
      <c r="D320" s="37" t="s">
        <v>591</v>
      </c>
      <c r="E320" s="46">
        <v>5397990</v>
      </c>
      <c r="F320" s="37" t="s">
        <v>362</v>
      </c>
      <c r="G320" s="47" t="s">
        <v>12</v>
      </c>
      <c r="H320" s="47" t="s">
        <v>44</v>
      </c>
      <c r="I320" s="47" t="s">
        <v>32</v>
      </c>
      <c r="J320" s="49">
        <v>9942000</v>
      </c>
      <c r="K320" s="49">
        <v>477700</v>
      </c>
      <c r="L320" s="49" t="s">
        <v>584</v>
      </c>
      <c r="M320" s="49">
        <f>SUM(J320:L320)</f>
        <v>10419700</v>
      </c>
    </row>
    <row r="321" spans="1:13" outlineLevel="1" collapsed="1" x14ac:dyDescent="0.25">
      <c r="A321" s="44"/>
      <c r="B321" s="37"/>
      <c r="C321" s="45"/>
      <c r="D321" s="68" t="s">
        <v>685</v>
      </c>
      <c r="E321" s="46"/>
      <c r="F321" s="37"/>
      <c r="G321" s="47"/>
      <c r="H321" s="47"/>
      <c r="I321" s="47"/>
      <c r="J321" s="49">
        <f>SUBTOTAL(9,J316:J320)</f>
        <v>16267700</v>
      </c>
      <c r="K321" s="49">
        <f>SUBTOTAL(9,K316:K320)</f>
        <v>868000</v>
      </c>
      <c r="L321" s="49">
        <f>SUBTOTAL(9,L316:L320)</f>
        <v>0</v>
      </c>
      <c r="M321" s="49">
        <f>SUBTOTAL(9,M316:M320)</f>
        <v>17135700</v>
      </c>
    </row>
    <row r="322" spans="1:13" ht="25.5" hidden="1" outlineLevel="2" x14ac:dyDescent="0.25">
      <c r="A322" s="44">
        <v>297</v>
      </c>
      <c r="B322" s="37" t="s">
        <v>255</v>
      </c>
      <c r="C322" s="45">
        <v>70640548</v>
      </c>
      <c r="D322" s="37" t="s">
        <v>633</v>
      </c>
      <c r="E322" s="46">
        <v>8975321</v>
      </c>
      <c r="F322" s="37" t="s">
        <v>258</v>
      </c>
      <c r="G322" s="47" t="s">
        <v>18</v>
      </c>
      <c r="H322" s="47" t="s">
        <v>19</v>
      </c>
      <c r="I322" s="47" t="s">
        <v>20</v>
      </c>
      <c r="J322" s="49">
        <v>911770</v>
      </c>
      <c r="K322" s="49">
        <v>67800</v>
      </c>
      <c r="L322" s="49" t="s">
        <v>584</v>
      </c>
      <c r="M322" s="49">
        <f>SUM(J322:L322)</f>
        <v>979570</v>
      </c>
    </row>
    <row r="323" spans="1:13" ht="25.5" hidden="1" outlineLevel="2" x14ac:dyDescent="0.25">
      <c r="A323" s="44">
        <v>298</v>
      </c>
      <c r="B323" s="37" t="s">
        <v>342</v>
      </c>
      <c r="C323" s="45">
        <v>60557621</v>
      </c>
      <c r="D323" s="37" t="s">
        <v>633</v>
      </c>
      <c r="E323" s="46">
        <v>8664237</v>
      </c>
      <c r="F323" s="37" t="s">
        <v>348</v>
      </c>
      <c r="G323" s="47" t="s">
        <v>28</v>
      </c>
      <c r="H323" s="47" t="s">
        <v>19</v>
      </c>
      <c r="I323" s="47" t="s">
        <v>14</v>
      </c>
      <c r="J323" s="49">
        <v>3000000</v>
      </c>
      <c r="K323" s="49">
        <v>193900</v>
      </c>
      <c r="L323" s="49" t="s">
        <v>584</v>
      </c>
      <c r="M323" s="49">
        <f>SUM(J323:L323)</f>
        <v>3193900</v>
      </c>
    </row>
    <row r="324" spans="1:13" outlineLevel="1" collapsed="1" x14ac:dyDescent="0.25">
      <c r="A324" s="44"/>
      <c r="B324" s="37"/>
      <c r="C324" s="45"/>
      <c r="D324" s="68" t="s">
        <v>686</v>
      </c>
      <c r="E324" s="46"/>
      <c r="F324" s="37"/>
      <c r="G324" s="47"/>
      <c r="H324" s="47"/>
      <c r="I324" s="47"/>
      <c r="J324" s="49">
        <f>SUBTOTAL(9,J322:J323)</f>
        <v>3911770</v>
      </c>
      <c r="K324" s="49">
        <f>SUBTOTAL(9,K322:K323)</f>
        <v>261700</v>
      </c>
      <c r="L324" s="49">
        <f>SUBTOTAL(9,L322:L323)</f>
        <v>0</v>
      </c>
      <c r="M324" s="49">
        <f>SUBTOTAL(9,M322:M323)</f>
        <v>4173470</v>
      </c>
    </row>
    <row r="325" spans="1:13" ht="25.5" hidden="1" outlineLevel="2" x14ac:dyDescent="0.25">
      <c r="A325" s="44">
        <v>299</v>
      </c>
      <c r="B325" s="37" t="s">
        <v>49</v>
      </c>
      <c r="C325" s="45">
        <v>25909614</v>
      </c>
      <c r="D325" s="37" t="s">
        <v>134</v>
      </c>
      <c r="E325" s="45">
        <v>1628165</v>
      </c>
      <c r="F325" s="37" t="s">
        <v>51</v>
      </c>
      <c r="G325" s="37" t="s">
        <v>12</v>
      </c>
      <c r="H325" s="37" t="s">
        <v>52</v>
      </c>
      <c r="I325" s="37" t="s">
        <v>53</v>
      </c>
      <c r="J325" s="49">
        <v>1502830</v>
      </c>
      <c r="K325" s="49">
        <v>146100</v>
      </c>
      <c r="L325" s="49" t="s">
        <v>584</v>
      </c>
      <c r="M325" s="49">
        <f>SUM(J325:L325)</f>
        <v>1648930</v>
      </c>
    </row>
    <row r="326" spans="1:13" ht="25.5" hidden="1" outlineLevel="2" x14ac:dyDescent="0.25">
      <c r="A326" s="44">
        <v>300</v>
      </c>
      <c r="B326" s="37" t="s">
        <v>49</v>
      </c>
      <c r="C326" s="45">
        <v>25909614</v>
      </c>
      <c r="D326" s="37" t="s">
        <v>134</v>
      </c>
      <c r="E326" s="46">
        <v>1675690</v>
      </c>
      <c r="F326" s="47" t="s">
        <v>54</v>
      </c>
      <c r="G326" s="47" t="s">
        <v>12</v>
      </c>
      <c r="H326" s="47" t="s">
        <v>52</v>
      </c>
      <c r="I326" s="47" t="s">
        <v>14</v>
      </c>
      <c r="J326" s="49">
        <v>6011320</v>
      </c>
      <c r="K326" s="49">
        <v>584400</v>
      </c>
      <c r="L326" s="49" t="s">
        <v>584</v>
      </c>
      <c r="M326" s="49">
        <f>SUM(J326:L326)</f>
        <v>6595720</v>
      </c>
    </row>
    <row r="327" spans="1:13" ht="25.5" hidden="1" outlineLevel="2" x14ac:dyDescent="0.25">
      <c r="A327" s="44">
        <v>301</v>
      </c>
      <c r="B327" s="37" t="s">
        <v>49</v>
      </c>
      <c r="C327" s="45">
        <v>25909614</v>
      </c>
      <c r="D327" s="37" t="s">
        <v>134</v>
      </c>
      <c r="E327" s="46">
        <v>6821779</v>
      </c>
      <c r="F327" s="47" t="s">
        <v>55</v>
      </c>
      <c r="G327" s="47" t="s">
        <v>12</v>
      </c>
      <c r="H327" s="47" t="s">
        <v>52</v>
      </c>
      <c r="I327" s="47" t="s">
        <v>56</v>
      </c>
      <c r="J327" s="49">
        <v>1502830</v>
      </c>
      <c r="K327" s="49">
        <v>146100</v>
      </c>
      <c r="L327" s="49" t="s">
        <v>584</v>
      </c>
      <c r="M327" s="49">
        <f>SUM(J327:L327)</f>
        <v>1648930</v>
      </c>
    </row>
    <row r="328" spans="1:13" ht="25.5" hidden="1" outlineLevel="2" x14ac:dyDescent="0.25">
      <c r="A328" s="44">
        <v>302</v>
      </c>
      <c r="B328" s="37" t="s">
        <v>49</v>
      </c>
      <c r="C328" s="45">
        <v>25909614</v>
      </c>
      <c r="D328" s="37" t="s">
        <v>134</v>
      </c>
      <c r="E328" s="46">
        <v>9542194</v>
      </c>
      <c r="F328" s="37" t="s">
        <v>60</v>
      </c>
      <c r="G328" s="47" t="s">
        <v>12</v>
      </c>
      <c r="H328" s="47" t="s">
        <v>52</v>
      </c>
      <c r="I328" s="47" t="s">
        <v>61</v>
      </c>
      <c r="J328" s="49">
        <v>5485330</v>
      </c>
      <c r="K328" s="49">
        <v>533300</v>
      </c>
      <c r="L328" s="49" t="s">
        <v>584</v>
      </c>
      <c r="M328" s="49">
        <f>SUM(J328:L328)</f>
        <v>6018630</v>
      </c>
    </row>
    <row r="329" spans="1:13" ht="25.5" hidden="1" outlineLevel="2" x14ac:dyDescent="0.25">
      <c r="A329" s="44">
        <v>303</v>
      </c>
      <c r="B329" s="37" t="s">
        <v>91</v>
      </c>
      <c r="C329" s="45">
        <v>73633178</v>
      </c>
      <c r="D329" s="37" t="s">
        <v>134</v>
      </c>
      <c r="E329" s="46">
        <v>7370148</v>
      </c>
      <c r="F329" s="37" t="s">
        <v>98</v>
      </c>
      <c r="G329" s="47" t="s">
        <v>48</v>
      </c>
      <c r="H329" s="47" t="s">
        <v>52</v>
      </c>
      <c r="I329" s="47" t="s">
        <v>59</v>
      </c>
      <c r="J329" s="49">
        <v>2720120</v>
      </c>
      <c r="K329" s="49">
        <v>264400</v>
      </c>
      <c r="L329" s="49" t="s">
        <v>584</v>
      </c>
      <c r="M329" s="49">
        <f>SUM(J329:L329)</f>
        <v>2984520</v>
      </c>
    </row>
    <row r="330" spans="1:13" ht="25.5" hidden="1" outlineLevel="2" x14ac:dyDescent="0.25">
      <c r="A330" s="44">
        <v>304</v>
      </c>
      <c r="B330" s="37" t="s">
        <v>133</v>
      </c>
      <c r="C330" s="45">
        <v>47930063</v>
      </c>
      <c r="D330" s="37" t="s">
        <v>134</v>
      </c>
      <c r="E330" s="46">
        <v>4077969</v>
      </c>
      <c r="F330" s="37" t="s">
        <v>134</v>
      </c>
      <c r="G330" s="47" t="s">
        <v>12</v>
      </c>
      <c r="H330" s="47" t="s">
        <v>52</v>
      </c>
      <c r="I330" s="47" t="s">
        <v>66</v>
      </c>
      <c r="J330" s="49">
        <v>1217290</v>
      </c>
      <c r="K330" s="49">
        <v>118300</v>
      </c>
      <c r="L330" s="49" t="s">
        <v>584</v>
      </c>
      <c r="M330" s="49">
        <f>SUM(J330:L330)</f>
        <v>1335590</v>
      </c>
    </row>
    <row r="331" spans="1:13" ht="25.5" hidden="1" outlineLevel="2" x14ac:dyDescent="0.25">
      <c r="A331" s="44">
        <v>305</v>
      </c>
      <c r="B331" s="37" t="s">
        <v>150</v>
      </c>
      <c r="C331" s="45">
        <v>46276262</v>
      </c>
      <c r="D331" s="37" t="s">
        <v>134</v>
      </c>
      <c r="E331" s="46">
        <v>9696552</v>
      </c>
      <c r="F331" s="37" t="s">
        <v>158</v>
      </c>
      <c r="G331" s="47" t="s">
        <v>12</v>
      </c>
      <c r="H331" s="47" t="s">
        <v>52</v>
      </c>
      <c r="I331" s="47" t="s">
        <v>153</v>
      </c>
      <c r="J331" s="49">
        <v>3005660</v>
      </c>
      <c r="K331" s="49">
        <v>292200</v>
      </c>
      <c r="L331" s="49" t="s">
        <v>584</v>
      </c>
      <c r="M331" s="49">
        <f>SUM(J331:L331)</f>
        <v>3297860</v>
      </c>
    </row>
    <row r="332" spans="1:13" ht="25.5" hidden="1" outlineLevel="2" x14ac:dyDescent="0.25">
      <c r="A332" s="44">
        <v>306</v>
      </c>
      <c r="B332" s="37" t="s">
        <v>166</v>
      </c>
      <c r="C332" s="45">
        <v>44018886</v>
      </c>
      <c r="D332" s="37" t="s">
        <v>134</v>
      </c>
      <c r="E332" s="46">
        <v>1369313</v>
      </c>
      <c r="F332" s="37" t="s">
        <v>168</v>
      </c>
      <c r="G332" s="47" t="s">
        <v>48</v>
      </c>
      <c r="H332" s="47" t="s">
        <v>52</v>
      </c>
      <c r="I332" s="47" t="s">
        <v>81</v>
      </c>
      <c r="J332" s="49">
        <v>5552000</v>
      </c>
      <c r="K332" s="49">
        <v>404600</v>
      </c>
      <c r="L332" s="49" t="s">
        <v>584</v>
      </c>
      <c r="M332" s="49">
        <f>SUM(J332:L332)</f>
        <v>5956600</v>
      </c>
    </row>
    <row r="333" spans="1:13" ht="38.25" hidden="1" outlineLevel="2" x14ac:dyDescent="0.25">
      <c r="A333" s="44">
        <v>307</v>
      </c>
      <c r="B333" s="53" t="s">
        <v>211</v>
      </c>
      <c r="C333" s="50">
        <v>47997885</v>
      </c>
      <c r="D333" s="37" t="s">
        <v>134</v>
      </c>
      <c r="E333" s="44">
        <v>8253969</v>
      </c>
      <c r="F333" s="53" t="s">
        <v>225</v>
      </c>
      <c r="G333" s="53" t="s">
        <v>12</v>
      </c>
      <c r="H333" s="53" t="s">
        <v>52</v>
      </c>
      <c r="I333" s="53" t="s">
        <v>109</v>
      </c>
      <c r="J333" s="49">
        <v>5748330</v>
      </c>
      <c r="K333" s="49">
        <f>558900-558900</f>
        <v>0</v>
      </c>
      <c r="L333" s="49" t="s">
        <v>584</v>
      </c>
      <c r="M333" s="49">
        <f>SUM(J333:L333)</f>
        <v>5748330</v>
      </c>
    </row>
    <row r="334" spans="1:13" ht="25.5" hidden="1" outlineLevel="2" x14ac:dyDescent="0.25">
      <c r="A334" s="44">
        <v>308</v>
      </c>
      <c r="B334" s="37" t="s">
        <v>249</v>
      </c>
      <c r="C334" s="45">
        <v>26708451</v>
      </c>
      <c r="D334" s="37" t="s">
        <v>134</v>
      </c>
      <c r="E334" s="46">
        <v>8901707</v>
      </c>
      <c r="F334" s="47" t="s">
        <v>249</v>
      </c>
      <c r="G334" s="47" t="s">
        <v>48</v>
      </c>
      <c r="H334" s="47" t="s">
        <v>52</v>
      </c>
      <c r="I334" s="47" t="s">
        <v>81</v>
      </c>
      <c r="J334" s="49">
        <v>1502830</v>
      </c>
      <c r="K334" s="49">
        <v>146100</v>
      </c>
      <c r="L334" s="49" t="s">
        <v>584</v>
      </c>
      <c r="M334" s="49">
        <f>SUM(J334:L334)</f>
        <v>1648930</v>
      </c>
    </row>
    <row r="335" spans="1:13" ht="38.25" hidden="1" outlineLevel="2" x14ac:dyDescent="0.25">
      <c r="A335" s="44">
        <v>309</v>
      </c>
      <c r="B335" s="37" t="s">
        <v>287</v>
      </c>
      <c r="C335" s="50" t="s">
        <v>288</v>
      </c>
      <c r="D335" s="37" t="s">
        <v>134</v>
      </c>
      <c r="E335" s="46">
        <v>8610542</v>
      </c>
      <c r="F335" s="47" t="s">
        <v>290</v>
      </c>
      <c r="G335" s="47" t="s">
        <v>48</v>
      </c>
      <c r="H335" s="47" t="s">
        <v>52</v>
      </c>
      <c r="I335" s="47" t="s">
        <v>213</v>
      </c>
      <c r="J335" s="49">
        <v>1878540</v>
      </c>
      <c r="K335" s="49">
        <v>182500</v>
      </c>
      <c r="L335" s="49" t="s">
        <v>584</v>
      </c>
      <c r="M335" s="49">
        <f>SUM(J335:L335)</f>
        <v>2061040</v>
      </c>
    </row>
    <row r="336" spans="1:13" ht="38.25" hidden="1" outlineLevel="2" x14ac:dyDescent="0.25">
      <c r="A336" s="44">
        <v>310</v>
      </c>
      <c r="B336" s="37" t="s">
        <v>393</v>
      </c>
      <c r="C336" s="50" t="s">
        <v>394</v>
      </c>
      <c r="D336" s="37" t="s">
        <v>134</v>
      </c>
      <c r="E336" s="46">
        <v>2919461</v>
      </c>
      <c r="F336" s="37" t="s">
        <v>134</v>
      </c>
      <c r="G336" s="47" t="s">
        <v>48</v>
      </c>
      <c r="H336" s="47" t="s">
        <v>52</v>
      </c>
      <c r="I336" s="47" t="s">
        <v>649</v>
      </c>
      <c r="J336" s="49">
        <v>2855380</v>
      </c>
      <c r="K336" s="49">
        <f>277600-31780.29</f>
        <v>245819.71</v>
      </c>
      <c r="L336" s="49" t="s">
        <v>584</v>
      </c>
      <c r="M336" s="49">
        <f>SUM(J336:L336)</f>
        <v>3101199.71</v>
      </c>
    </row>
    <row r="337" spans="1:13" ht="38.25" hidden="1" outlineLevel="2" x14ac:dyDescent="0.25">
      <c r="A337" s="44">
        <v>311</v>
      </c>
      <c r="B337" s="37" t="s">
        <v>306</v>
      </c>
      <c r="C337" s="50" t="s">
        <v>307</v>
      </c>
      <c r="D337" s="37" t="s">
        <v>134</v>
      </c>
      <c r="E337" s="46">
        <v>4312466</v>
      </c>
      <c r="F337" s="37" t="s">
        <v>306</v>
      </c>
      <c r="G337" s="47" t="s">
        <v>48</v>
      </c>
      <c r="H337" s="47" t="s">
        <v>52</v>
      </c>
      <c r="I337" s="47" t="s">
        <v>79</v>
      </c>
      <c r="J337" s="49">
        <v>5635620</v>
      </c>
      <c r="K337" s="49">
        <v>547900</v>
      </c>
      <c r="L337" s="49" t="s">
        <v>584</v>
      </c>
      <c r="M337" s="49">
        <f>SUM(J337:L337)</f>
        <v>6183520</v>
      </c>
    </row>
    <row r="338" spans="1:13" ht="38.25" hidden="1" outlineLevel="2" x14ac:dyDescent="0.25">
      <c r="A338" s="44">
        <v>312</v>
      </c>
      <c r="B338" s="37" t="s">
        <v>335</v>
      </c>
      <c r="C338" s="45">
        <v>71230629</v>
      </c>
      <c r="D338" s="37" t="s">
        <v>134</v>
      </c>
      <c r="E338" s="46">
        <v>6327242</v>
      </c>
      <c r="F338" s="37" t="s">
        <v>134</v>
      </c>
      <c r="G338" s="47" t="s">
        <v>48</v>
      </c>
      <c r="H338" s="47" t="s">
        <v>52</v>
      </c>
      <c r="I338" s="47" t="s">
        <v>187</v>
      </c>
      <c r="J338" s="49">
        <v>2700000</v>
      </c>
      <c r="K338" s="49">
        <v>292200</v>
      </c>
      <c r="L338" s="49" t="s">
        <v>584</v>
      </c>
      <c r="M338" s="49">
        <f>SUM(J338:L338)</f>
        <v>2992200</v>
      </c>
    </row>
    <row r="339" spans="1:13" ht="25.5" outlineLevel="1" collapsed="1" x14ac:dyDescent="0.25">
      <c r="A339" s="44"/>
      <c r="B339" s="37"/>
      <c r="C339" s="45"/>
      <c r="D339" s="68" t="s">
        <v>687</v>
      </c>
      <c r="E339" s="46"/>
      <c r="F339" s="37"/>
      <c r="G339" s="47"/>
      <c r="H339" s="47"/>
      <c r="I339" s="47"/>
      <c r="J339" s="49">
        <f>SUBTOTAL(9,J325:J338)</f>
        <v>47318080</v>
      </c>
      <c r="K339" s="49">
        <f>SUBTOTAL(9,K325:K338)</f>
        <v>3903919.71</v>
      </c>
      <c r="L339" s="49">
        <f>SUBTOTAL(9,L325:L338)</f>
        <v>0</v>
      </c>
      <c r="M339" s="49">
        <f>SUBTOTAL(9,M325:M338)</f>
        <v>51221999.710000001</v>
      </c>
    </row>
    <row r="340" spans="1:13" ht="114.75" hidden="1" outlineLevel="2" x14ac:dyDescent="0.25">
      <c r="A340" s="44">
        <v>313</v>
      </c>
      <c r="B340" s="37" t="s">
        <v>40</v>
      </c>
      <c r="C340" s="50" t="s">
        <v>41</v>
      </c>
      <c r="D340" s="37" t="s">
        <v>592</v>
      </c>
      <c r="E340" s="46">
        <v>9069104</v>
      </c>
      <c r="F340" s="37" t="s">
        <v>593</v>
      </c>
      <c r="G340" s="47" t="s">
        <v>48</v>
      </c>
      <c r="H340" s="47" t="s">
        <v>44</v>
      </c>
      <c r="I340" s="47" t="s">
        <v>45</v>
      </c>
      <c r="J340" s="49">
        <v>1418860</v>
      </c>
      <c r="K340" s="49">
        <v>178500</v>
      </c>
      <c r="L340" s="49" t="s">
        <v>584</v>
      </c>
      <c r="M340" s="49">
        <f>SUM(J340:L340)</f>
        <v>1597360</v>
      </c>
    </row>
    <row r="341" spans="1:13" ht="38.25" hidden="1" outlineLevel="2" x14ac:dyDescent="0.25">
      <c r="A341" s="44">
        <v>314</v>
      </c>
      <c r="B341" s="37" t="s">
        <v>302</v>
      </c>
      <c r="C341" s="50">
        <v>29314747</v>
      </c>
      <c r="D341" s="37" t="s">
        <v>592</v>
      </c>
      <c r="E341" s="46">
        <v>3367301</v>
      </c>
      <c r="F341" s="47" t="s">
        <v>302</v>
      </c>
      <c r="G341" s="47" t="s">
        <v>36</v>
      </c>
      <c r="H341" s="47" t="s">
        <v>44</v>
      </c>
      <c r="I341" s="47" t="s">
        <v>303</v>
      </c>
      <c r="J341" s="49">
        <v>1135090</v>
      </c>
      <c r="K341" s="49">
        <v>91000</v>
      </c>
      <c r="L341" s="49" t="s">
        <v>584</v>
      </c>
      <c r="M341" s="49">
        <f>SUM(J341:L341)</f>
        <v>1226090</v>
      </c>
    </row>
    <row r="342" spans="1:13" ht="38.25" outlineLevel="1" collapsed="1" x14ac:dyDescent="0.25">
      <c r="A342" s="44"/>
      <c r="B342" s="37"/>
      <c r="C342" s="50"/>
      <c r="D342" s="68" t="s">
        <v>688</v>
      </c>
      <c r="E342" s="46"/>
      <c r="F342" s="47"/>
      <c r="G342" s="47"/>
      <c r="H342" s="47"/>
      <c r="I342" s="47"/>
      <c r="J342" s="49">
        <f>SUBTOTAL(9,J340:J341)</f>
        <v>2553950</v>
      </c>
      <c r="K342" s="49">
        <f>SUBTOTAL(9,K340:K341)</f>
        <v>269500</v>
      </c>
      <c r="L342" s="49">
        <f>SUBTOTAL(9,L340:L341)</f>
        <v>0</v>
      </c>
      <c r="M342" s="49">
        <f>SUBTOTAL(9,M340:M341)</f>
        <v>2823450</v>
      </c>
    </row>
    <row r="343" spans="1:13" ht="25.5" hidden="1" outlineLevel="2" x14ac:dyDescent="0.25">
      <c r="A343" s="44">
        <v>315</v>
      </c>
      <c r="B343" s="53" t="s">
        <v>87</v>
      </c>
      <c r="C343" s="45">
        <v>65267991</v>
      </c>
      <c r="D343" s="37" t="s">
        <v>340</v>
      </c>
      <c r="E343" s="44">
        <v>9003873</v>
      </c>
      <c r="F343" s="53" t="s">
        <v>87</v>
      </c>
      <c r="G343" s="51" t="s">
        <v>18</v>
      </c>
      <c r="H343" s="51" t="s">
        <v>44</v>
      </c>
      <c r="I343" s="51" t="s">
        <v>81</v>
      </c>
      <c r="J343" s="49">
        <v>163760</v>
      </c>
      <c r="K343" s="49" t="s">
        <v>584</v>
      </c>
      <c r="L343" s="49" t="s">
        <v>584</v>
      </c>
      <c r="M343" s="49">
        <f>SUM(J343:L343)</f>
        <v>163760</v>
      </c>
    </row>
    <row r="344" spans="1:13" ht="25.5" hidden="1" outlineLevel="2" x14ac:dyDescent="0.25">
      <c r="A344" s="44">
        <v>316</v>
      </c>
      <c r="B344" s="37" t="s">
        <v>159</v>
      </c>
      <c r="C344" s="45">
        <v>70435618</v>
      </c>
      <c r="D344" s="37" t="s">
        <v>340</v>
      </c>
      <c r="E344" s="46">
        <v>9368981</v>
      </c>
      <c r="F344" s="37" t="s">
        <v>165</v>
      </c>
      <c r="G344" s="47" t="s">
        <v>18</v>
      </c>
      <c r="H344" s="47" t="s">
        <v>44</v>
      </c>
      <c r="I344" s="47" t="s">
        <v>53</v>
      </c>
      <c r="J344" s="49">
        <v>117700</v>
      </c>
      <c r="K344" s="49" t="s">
        <v>584</v>
      </c>
      <c r="L344" s="49" t="s">
        <v>584</v>
      </c>
      <c r="M344" s="49">
        <f>SUM(J344:L344)</f>
        <v>117700</v>
      </c>
    </row>
    <row r="345" spans="1:13" ht="25.5" hidden="1" outlineLevel="2" x14ac:dyDescent="0.25">
      <c r="A345" s="44">
        <v>317</v>
      </c>
      <c r="B345" s="37" t="s">
        <v>166</v>
      </c>
      <c r="C345" s="45">
        <v>44018886</v>
      </c>
      <c r="D345" s="37" t="s">
        <v>340</v>
      </c>
      <c r="E345" s="46">
        <v>5141119</v>
      </c>
      <c r="F345" s="47" t="s">
        <v>177</v>
      </c>
      <c r="G345" s="47" t="s">
        <v>18</v>
      </c>
      <c r="H345" s="47" t="s">
        <v>44</v>
      </c>
      <c r="I345" s="47" t="s">
        <v>81</v>
      </c>
      <c r="J345" s="49">
        <v>153520</v>
      </c>
      <c r="K345" s="49" t="s">
        <v>584</v>
      </c>
      <c r="L345" s="49" t="s">
        <v>584</v>
      </c>
      <c r="M345" s="49">
        <f>SUM(J345:L345)</f>
        <v>153520</v>
      </c>
    </row>
    <row r="346" spans="1:13" ht="25.5" hidden="1" outlineLevel="2" x14ac:dyDescent="0.25">
      <c r="A346" s="44">
        <v>318</v>
      </c>
      <c r="B346" s="37" t="s">
        <v>185</v>
      </c>
      <c r="C346" s="45">
        <v>48489336</v>
      </c>
      <c r="D346" s="37" t="s">
        <v>340</v>
      </c>
      <c r="E346" s="46">
        <v>6420497</v>
      </c>
      <c r="F346" s="37" t="s">
        <v>199</v>
      </c>
      <c r="G346" s="47" t="s">
        <v>18</v>
      </c>
      <c r="H346" s="47" t="s">
        <v>44</v>
      </c>
      <c r="I346" s="47" t="s">
        <v>187</v>
      </c>
      <c r="J346" s="49">
        <v>281460</v>
      </c>
      <c r="K346" s="49" t="s">
        <v>584</v>
      </c>
      <c r="L346" s="49" t="s">
        <v>584</v>
      </c>
      <c r="M346" s="49">
        <f>SUM(J346:L346)</f>
        <v>281460</v>
      </c>
    </row>
    <row r="347" spans="1:13" ht="25.5" hidden="1" outlineLevel="2" x14ac:dyDescent="0.25">
      <c r="A347" s="44">
        <v>319</v>
      </c>
      <c r="B347" s="37" t="s">
        <v>241</v>
      </c>
      <c r="C347" s="45">
        <v>64123031</v>
      </c>
      <c r="D347" s="37" t="s">
        <v>340</v>
      </c>
      <c r="E347" s="46">
        <v>7986987</v>
      </c>
      <c r="F347" s="37" t="s">
        <v>241</v>
      </c>
      <c r="G347" s="47" t="s">
        <v>18</v>
      </c>
      <c r="H347" s="47" t="s">
        <v>44</v>
      </c>
      <c r="I347" s="47" t="s">
        <v>213</v>
      </c>
      <c r="J347" s="49">
        <v>3845270</v>
      </c>
      <c r="K347" s="49">
        <v>331100</v>
      </c>
      <c r="L347" s="49" t="s">
        <v>584</v>
      </c>
      <c r="M347" s="49">
        <f>SUM(J347:L347)</f>
        <v>4176370</v>
      </c>
    </row>
    <row r="348" spans="1:13" ht="25.5" hidden="1" outlineLevel="2" x14ac:dyDescent="0.25">
      <c r="A348" s="44">
        <v>320</v>
      </c>
      <c r="B348" s="37" t="s">
        <v>634</v>
      </c>
      <c r="C348" s="45" t="s">
        <v>260</v>
      </c>
      <c r="D348" s="37" t="s">
        <v>340</v>
      </c>
      <c r="E348" s="46">
        <v>3376388</v>
      </c>
      <c r="F348" s="37" t="s">
        <v>274</v>
      </c>
      <c r="G348" s="47" t="s">
        <v>18</v>
      </c>
      <c r="H348" s="47" t="s">
        <v>44</v>
      </c>
      <c r="I348" s="47" t="s">
        <v>14</v>
      </c>
      <c r="J348" s="49">
        <v>8936400</v>
      </c>
      <c r="K348" s="49">
        <v>769600</v>
      </c>
      <c r="L348" s="49" t="s">
        <v>584</v>
      </c>
      <c r="M348" s="49">
        <f>SUM(J348:L348)</f>
        <v>9706000</v>
      </c>
    </row>
    <row r="349" spans="1:13" ht="63.75" hidden="1" outlineLevel="2" x14ac:dyDescent="0.25">
      <c r="A349" s="44">
        <v>321</v>
      </c>
      <c r="B349" s="37" t="s">
        <v>634</v>
      </c>
      <c r="C349" s="45" t="s">
        <v>260</v>
      </c>
      <c r="D349" s="37" t="s">
        <v>340</v>
      </c>
      <c r="E349" s="46">
        <v>8065540</v>
      </c>
      <c r="F349" s="37" t="s">
        <v>270</v>
      </c>
      <c r="G349" s="47" t="s">
        <v>18</v>
      </c>
      <c r="H349" s="47" t="s">
        <v>44</v>
      </c>
      <c r="I349" s="47" t="s">
        <v>271</v>
      </c>
      <c r="J349" s="49">
        <v>665280</v>
      </c>
      <c r="K349" s="49" t="s">
        <v>584</v>
      </c>
      <c r="L349" s="49" t="s">
        <v>584</v>
      </c>
      <c r="M349" s="49">
        <f>SUM(J349:L349)</f>
        <v>665280</v>
      </c>
    </row>
    <row r="350" spans="1:13" ht="25.5" hidden="1" outlineLevel="2" x14ac:dyDescent="0.25">
      <c r="A350" s="44">
        <v>322</v>
      </c>
      <c r="B350" s="37" t="s">
        <v>634</v>
      </c>
      <c r="C350" s="50" t="s">
        <v>260</v>
      </c>
      <c r="D350" s="37" t="s">
        <v>340</v>
      </c>
      <c r="E350" s="46">
        <v>9369393</v>
      </c>
      <c r="F350" s="37" t="s">
        <v>267</v>
      </c>
      <c r="G350" s="47" t="s">
        <v>18</v>
      </c>
      <c r="H350" s="47" t="s">
        <v>44</v>
      </c>
      <c r="I350" s="47" t="s">
        <v>59</v>
      </c>
      <c r="J350" s="49">
        <v>2991620</v>
      </c>
      <c r="K350" s="49">
        <v>257600</v>
      </c>
      <c r="L350" s="49" t="s">
        <v>584</v>
      </c>
      <c r="M350" s="49">
        <f>SUM(J350:L350)</f>
        <v>3249220</v>
      </c>
    </row>
    <row r="351" spans="1:13" ht="38.25" hidden="1" outlineLevel="2" x14ac:dyDescent="0.25">
      <c r="A351" s="44">
        <v>323</v>
      </c>
      <c r="B351" s="37" t="s">
        <v>319</v>
      </c>
      <c r="C351" s="45">
        <v>71193430</v>
      </c>
      <c r="D351" s="37" t="s">
        <v>340</v>
      </c>
      <c r="E351" s="46">
        <v>5389049</v>
      </c>
      <c r="F351" s="37" t="s">
        <v>326</v>
      </c>
      <c r="G351" s="47" t="s">
        <v>18</v>
      </c>
      <c r="H351" s="47" t="s">
        <v>44</v>
      </c>
      <c r="I351" s="47" t="s">
        <v>37</v>
      </c>
      <c r="J351" s="49">
        <v>230290</v>
      </c>
      <c r="K351" s="49" t="s">
        <v>584</v>
      </c>
      <c r="L351" s="49" t="s">
        <v>584</v>
      </c>
      <c r="M351" s="49">
        <f>SUM(J351:L351)</f>
        <v>230290</v>
      </c>
    </row>
    <row r="352" spans="1:13" ht="25.5" hidden="1" outlineLevel="2" x14ac:dyDescent="0.25">
      <c r="A352" s="44">
        <v>324</v>
      </c>
      <c r="B352" s="37" t="s">
        <v>339</v>
      </c>
      <c r="C352" s="50">
        <v>70965200</v>
      </c>
      <c r="D352" s="37" t="s">
        <v>340</v>
      </c>
      <c r="E352" s="46">
        <v>3790557</v>
      </c>
      <c r="F352" s="37" t="s">
        <v>341</v>
      </c>
      <c r="G352" s="47" t="s">
        <v>18</v>
      </c>
      <c r="H352" s="47" t="s">
        <v>44</v>
      </c>
      <c r="I352" s="47" t="s">
        <v>101</v>
      </c>
      <c r="J352" s="49">
        <v>3076210</v>
      </c>
      <c r="K352" s="49">
        <v>190600</v>
      </c>
      <c r="L352" s="49" t="s">
        <v>584</v>
      </c>
      <c r="M352" s="49">
        <f>SUM(J352:L352)</f>
        <v>3266810</v>
      </c>
    </row>
    <row r="353" spans="1:13" ht="38.25" hidden="1" outlineLevel="2" x14ac:dyDescent="0.25">
      <c r="A353" s="44">
        <v>325</v>
      </c>
      <c r="B353" s="37" t="s">
        <v>370</v>
      </c>
      <c r="C353" s="45">
        <v>26842149</v>
      </c>
      <c r="D353" s="37" t="s">
        <v>340</v>
      </c>
      <c r="E353" s="46">
        <v>8229670</v>
      </c>
      <c r="F353" s="37" t="s">
        <v>373</v>
      </c>
      <c r="G353" s="47" t="s">
        <v>18</v>
      </c>
      <c r="H353" s="47" t="s">
        <v>44</v>
      </c>
      <c r="I353" s="47" t="s">
        <v>59</v>
      </c>
      <c r="J353" s="49">
        <v>4075980</v>
      </c>
      <c r="K353" s="49">
        <v>351000</v>
      </c>
      <c r="L353" s="49" t="s">
        <v>584</v>
      </c>
      <c r="M353" s="49">
        <f>SUM(J353:L353)</f>
        <v>4426980</v>
      </c>
    </row>
    <row r="354" spans="1:13" outlineLevel="1" collapsed="1" x14ac:dyDescent="0.25">
      <c r="A354" s="44"/>
      <c r="B354" s="37"/>
      <c r="C354" s="45"/>
      <c r="D354" s="68" t="s">
        <v>689</v>
      </c>
      <c r="E354" s="46"/>
      <c r="F354" s="37"/>
      <c r="G354" s="47"/>
      <c r="H354" s="47"/>
      <c r="I354" s="47"/>
      <c r="J354" s="49">
        <f>SUBTOTAL(9,J343:J353)</f>
        <v>24537490</v>
      </c>
      <c r="K354" s="49">
        <f>SUBTOTAL(9,K343:K353)</f>
        <v>1899900</v>
      </c>
      <c r="L354" s="49">
        <f>SUBTOTAL(9,L343:L353)</f>
        <v>0</v>
      </c>
      <c r="M354" s="49">
        <f>SUBTOTAL(9,M343:M353)</f>
        <v>26437390</v>
      </c>
    </row>
    <row r="355" spans="1:13" ht="25.5" hidden="1" outlineLevel="2" x14ac:dyDescent="0.25">
      <c r="A355" s="44">
        <v>326</v>
      </c>
      <c r="B355" s="37" t="s">
        <v>71</v>
      </c>
      <c r="C355" s="45">
        <v>25300083</v>
      </c>
      <c r="D355" s="37" t="s">
        <v>108</v>
      </c>
      <c r="E355" s="46">
        <v>1172168</v>
      </c>
      <c r="F355" s="37" t="s">
        <v>73</v>
      </c>
      <c r="G355" s="47" t="s">
        <v>28</v>
      </c>
      <c r="H355" s="47" t="s">
        <v>44</v>
      </c>
      <c r="I355" s="47" t="s">
        <v>14</v>
      </c>
      <c r="J355" s="49">
        <v>3451490</v>
      </c>
      <c r="K355" s="49">
        <v>213400</v>
      </c>
      <c r="L355" s="49" t="s">
        <v>584</v>
      </c>
      <c r="M355" s="49">
        <f>SUM(J355:L355)</f>
        <v>3664890</v>
      </c>
    </row>
    <row r="356" spans="1:13" ht="25.5" hidden="1" outlineLevel="2" x14ac:dyDescent="0.25">
      <c r="A356" s="44">
        <v>327</v>
      </c>
      <c r="B356" s="37" t="s">
        <v>71</v>
      </c>
      <c r="C356" s="45">
        <v>25300083</v>
      </c>
      <c r="D356" s="37" t="s">
        <v>108</v>
      </c>
      <c r="E356" s="46">
        <v>1965829</v>
      </c>
      <c r="F356" s="37" t="s">
        <v>597</v>
      </c>
      <c r="G356" s="47" t="s">
        <v>36</v>
      </c>
      <c r="H356" s="47" t="s">
        <v>44</v>
      </c>
      <c r="I356" s="47" t="s">
        <v>350</v>
      </c>
      <c r="J356" s="49">
        <v>73350</v>
      </c>
      <c r="K356" s="49" t="s">
        <v>584</v>
      </c>
      <c r="L356" s="49" t="s">
        <v>584</v>
      </c>
      <c r="M356" s="49">
        <f>SUM(J356:L356)</f>
        <v>73350</v>
      </c>
    </row>
    <row r="357" spans="1:13" ht="38.25" hidden="1" outlineLevel="2" x14ac:dyDescent="0.25">
      <c r="A357" s="44">
        <v>328</v>
      </c>
      <c r="B357" s="37" t="s">
        <v>71</v>
      </c>
      <c r="C357" s="45">
        <v>25300083</v>
      </c>
      <c r="D357" s="37" t="s">
        <v>108</v>
      </c>
      <c r="E357" s="46">
        <v>4759751</v>
      </c>
      <c r="F357" s="37" t="s">
        <v>76</v>
      </c>
      <c r="G357" s="47" t="s">
        <v>36</v>
      </c>
      <c r="H357" s="47" t="s">
        <v>44</v>
      </c>
      <c r="I357" s="47" t="s">
        <v>77</v>
      </c>
      <c r="J357" s="49">
        <v>82120</v>
      </c>
      <c r="K357" s="49" t="s">
        <v>584</v>
      </c>
      <c r="L357" s="49" t="s">
        <v>584</v>
      </c>
      <c r="M357" s="49">
        <f>SUM(J357:L357)</f>
        <v>82120</v>
      </c>
    </row>
    <row r="358" spans="1:13" ht="25.5" hidden="1" outlineLevel="2" x14ac:dyDescent="0.25">
      <c r="A358" s="44">
        <v>329</v>
      </c>
      <c r="B358" s="37" t="s">
        <v>71</v>
      </c>
      <c r="C358" s="45">
        <v>25300083</v>
      </c>
      <c r="D358" s="37" t="s">
        <v>108</v>
      </c>
      <c r="E358" s="46">
        <v>8703925</v>
      </c>
      <c r="F358" s="37" t="s">
        <v>468</v>
      </c>
      <c r="G358" s="47" t="s">
        <v>48</v>
      </c>
      <c r="H358" s="47" t="s">
        <v>44</v>
      </c>
      <c r="I358" s="47" t="s">
        <v>79</v>
      </c>
      <c r="J358" s="49">
        <v>3678770</v>
      </c>
      <c r="K358" s="49">
        <v>429300</v>
      </c>
      <c r="L358" s="49" t="s">
        <v>584</v>
      </c>
      <c r="M358" s="49">
        <f>SUM(J358:L358)</f>
        <v>4108070</v>
      </c>
    </row>
    <row r="359" spans="1:13" ht="25.5" hidden="1" outlineLevel="2" x14ac:dyDescent="0.25">
      <c r="A359" s="44">
        <v>330</v>
      </c>
      <c r="B359" s="37" t="s">
        <v>71</v>
      </c>
      <c r="C359" s="45">
        <v>25300083</v>
      </c>
      <c r="D359" s="37" t="s">
        <v>108</v>
      </c>
      <c r="E359" s="46">
        <v>9261314</v>
      </c>
      <c r="F359" s="37" t="s">
        <v>80</v>
      </c>
      <c r="G359" s="47" t="s">
        <v>36</v>
      </c>
      <c r="H359" s="47" t="s">
        <v>44</v>
      </c>
      <c r="I359" s="47" t="s">
        <v>81</v>
      </c>
      <c r="J359" s="49">
        <v>42160</v>
      </c>
      <c r="K359" s="49" t="s">
        <v>584</v>
      </c>
      <c r="L359" s="49" t="s">
        <v>584</v>
      </c>
      <c r="M359" s="49">
        <f>SUM(J359:L359)</f>
        <v>42160</v>
      </c>
    </row>
    <row r="360" spans="1:13" ht="25.5" hidden="1" outlineLevel="2" x14ac:dyDescent="0.25">
      <c r="A360" s="44">
        <v>331</v>
      </c>
      <c r="B360" s="37" t="s">
        <v>99</v>
      </c>
      <c r="C360" s="45">
        <v>73632783</v>
      </c>
      <c r="D360" s="37" t="s">
        <v>108</v>
      </c>
      <c r="E360" s="46">
        <v>7988336</v>
      </c>
      <c r="F360" s="54" t="s">
        <v>108</v>
      </c>
      <c r="G360" s="47" t="s">
        <v>36</v>
      </c>
      <c r="H360" s="47" t="s">
        <v>44</v>
      </c>
      <c r="I360" s="47" t="s">
        <v>109</v>
      </c>
      <c r="J360" s="49">
        <v>50590</v>
      </c>
      <c r="K360" s="49" t="s">
        <v>584</v>
      </c>
      <c r="L360" s="49" t="s">
        <v>584</v>
      </c>
      <c r="M360" s="49">
        <f>SUM(J360:L360)</f>
        <v>50590</v>
      </c>
    </row>
    <row r="361" spans="1:13" ht="25.5" hidden="1" outlineLevel="2" x14ac:dyDescent="0.25">
      <c r="A361" s="44">
        <v>332</v>
      </c>
      <c r="B361" s="37" t="s">
        <v>118</v>
      </c>
      <c r="C361" s="45" t="s">
        <v>119</v>
      </c>
      <c r="D361" s="37" t="s">
        <v>108</v>
      </c>
      <c r="E361" s="46">
        <v>1653587</v>
      </c>
      <c r="F361" s="37" t="s">
        <v>120</v>
      </c>
      <c r="G361" s="47" t="s">
        <v>36</v>
      </c>
      <c r="H361" s="47" t="s">
        <v>44</v>
      </c>
      <c r="I361" s="47" t="s">
        <v>20</v>
      </c>
      <c r="J361" s="49">
        <v>42160</v>
      </c>
      <c r="K361" s="49" t="s">
        <v>584</v>
      </c>
      <c r="L361" s="49" t="s">
        <v>584</v>
      </c>
      <c r="M361" s="49">
        <f>SUM(J361:L361)</f>
        <v>42160</v>
      </c>
    </row>
    <row r="362" spans="1:13" ht="25.5" hidden="1" outlineLevel="2" x14ac:dyDescent="0.25">
      <c r="A362" s="44">
        <v>333</v>
      </c>
      <c r="B362" s="37" t="s">
        <v>136</v>
      </c>
      <c r="C362" s="50">
        <v>18189750</v>
      </c>
      <c r="D362" s="37" t="s">
        <v>108</v>
      </c>
      <c r="E362" s="46">
        <v>2541897</v>
      </c>
      <c r="F362" s="37" t="s">
        <v>138</v>
      </c>
      <c r="G362" s="47" t="s">
        <v>28</v>
      </c>
      <c r="H362" s="47" t="s">
        <v>44</v>
      </c>
      <c r="I362" s="47" t="s">
        <v>37</v>
      </c>
      <c r="J362" s="49">
        <v>5020350</v>
      </c>
      <c r="K362" s="49">
        <v>310400</v>
      </c>
      <c r="L362" s="49" t="s">
        <v>584</v>
      </c>
      <c r="M362" s="49">
        <f>SUM(J362:L362)</f>
        <v>5330750</v>
      </c>
    </row>
    <row r="363" spans="1:13" ht="25.5" hidden="1" outlineLevel="2" x14ac:dyDescent="0.25">
      <c r="A363" s="44">
        <v>334</v>
      </c>
      <c r="B363" s="53" t="s">
        <v>136</v>
      </c>
      <c r="C363" s="50">
        <v>18189750</v>
      </c>
      <c r="D363" s="37" t="s">
        <v>108</v>
      </c>
      <c r="E363" s="44">
        <v>5959378</v>
      </c>
      <c r="F363" s="53" t="s">
        <v>138</v>
      </c>
      <c r="G363" s="51" t="s">
        <v>12</v>
      </c>
      <c r="H363" s="53" t="s">
        <v>44</v>
      </c>
      <c r="I363" s="53" t="s">
        <v>37</v>
      </c>
      <c r="J363" s="49">
        <v>16860</v>
      </c>
      <c r="K363" s="49" t="s">
        <v>584</v>
      </c>
      <c r="L363" s="49" t="s">
        <v>584</v>
      </c>
      <c r="M363" s="49">
        <f>SUM(J363:L363)</f>
        <v>16860</v>
      </c>
    </row>
    <row r="364" spans="1:13" ht="25.5" hidden="1" outlineLevel="2" x14ac:dyDescent="0.25">
      <c r="A364" s="44">
        <v>335</v>
      </c>
      <c r="B364" s="37" t="s">
        <v>145</v>
      </c>
      <c r="C364" s="45">
        <v>48773514</v>
      </c>
      <c r="D364" s="37" t="s">
        <v>108</v>
      </c>
      <c r="E364" s="46">
        <v>7065206</v>
      </c>
      <c r="F364" s="37" t="s">
        <v>148</v>
      </c>
      <c r="G364" s="47" t="s">
        <v>48</v>
      </c>
      <c r="H364" s="47" t="s">
        <v>44</v>
      </c>
      <c r="I364" s="47" t="s">
        <v>59</v>
      </c>
      <c r="J364" s="49">
        <v>12640</v>
      </c>
      <c r="K364" s="49" t="s">
        <v>584</v>
      </c>
      <c r="L364" s="49" t="s">
        <v>584</v>
      </c>
      <c r="M364" s="49">
        <f>SUM(J364:L364)</f>
        <v>12640</v>
      </c>
    </row>
    <row r="365" spans="1:13" ht="25.5" hidden="1" outlineLevel="2" x14ac:dyDescent="0.25">
      <c r="A365" s="44">
        <v>336</v>
      </c>
      <c r="B365" s="37" t="s">
        <v>166</v>
      </c>
      <c r="C365" s="45" t="s">
        <v>174</v>
      </c>
      <c r="D365" s="37" t="s">
        <v>108</v>
      </c>
      <c r="E365" s="46">
        <v>4592268</v>
      </c>
      <c r="F365" s="37" t="s">
        <v>175</v>
      </c>
      <c r="G365" s="47" t="s">
        <v>36</v>
      </c>
      <c r="H365" s="47" t="s">
        <v>44</v>
      </c>
      <c r="I365" s="47" t="s">
        <v>81</v>
      </c>
      <c r="J365" s="49">
        <v>44860</v>
      </c>
      <c r="K365" s="49" t="s">
        <v>584</v>
      </c>
      <c r="L365" s="49" t="s">
        <v>584</v>
      </c>
      <c r="M365" s="49">
        <f>SUM(J365:L365)</f>
        <v>44860</v>
      </c>
    </row>
    <row r="366" spans="1:13" ht="25.5" hidden="1" outlineLevel="2" x14ac:dyDescent="0.25">
      <c r="A366" s="44">
        <v>337</v>
      </c>
      <c r="B366" s="37" t="s">
        <v>166</v>
      </c>
      <c r="C366" s="45">
        <v>44018886</v>
      </c>
      <c r="D366" s="37" t="s">
        <v>108</v>
      </c>
      <c r="E366" s="46">
        <v>5511455</v>
      </c>
      <c r="F366" s="37" t="s">
        <v>625</v>
      </c>
      <c r="G366" s="47" t="s">
        <v>48</v>
      </c>
      <c r="H366" s="47" t="s">
        <v>44</v>
      </c>
      <c r="I366" s="47" t="s">
        <v>88</v>
      </c>
      <c r="J366" s="49">
        <v>3678770</v>
      </c>
      <c r="K366" s="49">
        <v>308800</v>
      </c>
      <c r="L366" s="49" t="s">
        <v>584</v>
      </c>
      <c r="M366" s="49">
        <f>SUM(J366:L366)</f>
        <v>3987570</v>
      </c>
    </row>
    <row r="367" spans="1:13" ht="25.5" hidden="1" outlineLevel="2" x14ac:dyDescent="0.25">
      <c r="A367" s="44">
        <v>338</v>
      </c>
      <c r="B367" s="37" t="s">
        <v>185</v>
      </c>
      <c r="C367" s="45">
        <v>48489336</v>
      </c>
      <c r="D367" s="37" t="s">
        <v>108</v>
      </c>
      <c r="E367" s="46">
        <v>7184662</v>
      </c>
      <c r="F367" s="37" t="s">
        <v>201</v>
      </c>
      <c r="G367" s="47" t="s">
        <v>12</v>
      </c>
      <c r="H367" s="47" t="s">
        <v>44</v>
      </c>
      <c r="I367" s="47" t="s">
        <v>187</v>
      </c>
      <c r="J367" s="49">
        <v>12640</v>
      </c>
      <c r="K367" s="49" t="s">
        <v>584</v>
      </c>
      <c r="L367" s="49" t="s">
        <v>584</v>
      </c>
      <c r="M367" s="49">
        <f>SUM(J367:L367)</f>
        <v>12640</v>
      </c>
    </row>
    <row r="368" spans="1:13" ht="25.5" hidden="1" outlineLevel="2" x14ac:dyDescent="0.25">
      <c r="A368" s="44">
        <v>339</v>
      </c>
      <c r="B368" s="37" t="s">
        <v>211</v>
      </c>
      <c r="C368" s="45">
        <v>47997885</v>
      </c>
      <c r="D368" s="37" t="s">
        <v>108</v>
      </c>
      <c r="E368" s="46">
        <v>3490404</v>
      </c>
      <c r="F368" s="37" t="s">
        <v>216</v>
      </c>
      <c r="G368" s="47" t="s">
        <v>36</v>
      </c>
      <c r="H368" s="47" t="s">
        <v>19</v>
      </c>
      <c r="I368" s="47" t="s">
        <v>109</v>
      </c>
      <c r="J368" s="49">
        <v>21080</v>
      </c>
      <c r="K368" s="49" t="s">
        <v>584</v>
      </c>
      <c r="L368" s="49" t="s">
        <v>584</v>
      </c>
      <c r="M368" s="49">
        <f>SUM(J368:L368)</f>
        <v>21080</v>
      </c>
    </row>
    <row r="369" spans="1:13" ht="25.5" hidden="1" outlineLevel="2" x14ac:dyDescent="0.25">
      <c r="A369" s="44">
        <v>340</v>
      </c>
      <c r="B369" s="37" t="s">
        <v>211</v>
      </c>
      <c r="C369" s="45">
        <v>47997885</v>
      </c>
      <c r="D369" s="37" t="s">
        <v>108</v>
      </c>
      <c r="E369" s="46">
        <v>5305863</v>
      </c>
      <c r="F369" s="37" t="s">
        <v>218</v>
      </c>
      <c r="G369" s="47" t="s">
        <v>36</v>
      </c>
      <c r="H369" s="47" t="s">
        <v>44</v>
      </c>
      <c r="I369" s="47" t="s">
        <v>219</v>
      </c>
      <c r="J369" s="49">
        <v>46370</v>
      </c>
      <c r="K369" s="49" t="s">
        <v>584</v>
      </c>
      <c r="L369" s="49" t="s">
        <v>584</v>
      </c>
      <c r="M369" s="49">
        <f>SUM(J369:L369)</f>
        <v>46370</v>
      </c>
    </row>
    <row r="370" spans="1:13" ht="25.5" hidden="1" outlineLevel="2" x14ac:dyDescent="0.25">
      <c r="A370" s="44">
        <v>341</v>
      </c>
      <c r="B370" s="37" t="s">
        <v>228</v>
      </c>
      <c r="C370" s="45">
        <v>44740778</v>
      </c>
      <c r="D370" s="37" t="s">
        <v>108</v>
      </c>
      <c r="E370" s="46">
        <v>2282282</v>
      </c>
      <c r="F370" s="37" t="s">
        <v>231</v>
      </c>
      <c r="G370" s="47" t="s">
        <v>36</v>
      </c>
      <c r="H370" s="47" t="s">
        <v>44</v>
      </c>
      <c r="I370" s="47" t="s">
        <v>207</v>
      </c>
      <c r="J370" s="49">
        <v>7290000</v>
      </c>
      <c r="K370" s="49">
        <v>612200</v>
      </c>
      <c r="L370" s="49" t="s">
        <v>584</v>
      </c>
      <c r="M370" s="49">
        <f>SUM(J370:L370)</f>
        <v>7902200</v>
      </c>
    </row>
    <row r="371" spans="1:13" ht="25.5" hidden="1" outlineLevel="2" x14ac:dyDescent="0.25">
      <c r="A371" s="44">
        <v>342</v>
      </c>
      <c r="B371" s="37" t="s">
        <v>239</v>
      </c>
      <c r="C371" s="45">
        <v>28647912</v>
      </c>
      <c r="D371" s="37" t="s">
        <v>108</v>
      </c>
      <c r="E371" s="46">
        <v>9262988</v>
      </c>
      <c r="F371" s="37" t="s">
        <v>240</v>
      </c>
      <c r="G371" s="47" t="s">
        <v>36</v>
      </c>
      <c r="H371" s="47" t="s">
        <v>44</v>
      </c>
      <c r="I371" s="47" t="s">
        <v>45</v>
      </c>
      <c r="J371" s="49">
        <v>50590</v>
      </c>
      <c r="K371" s="49" t="s">
        <v>584</v>
      </c>
      <c r="L371" s="49" t="s">
        <v>584</v>
      </c>
      <c r="M371" s="49">
        <f>SUM(J371:L371)</f>
        <v>50590</v>
      </c>
    </row>
    <row r="372" spans="1:13" ht="38.25" hidden="1" outlineLevel="2" x14ac:dyDescent="0.25">
      <c r="A372" s="44">
        <v>343</v>
      </c>
      <c r="B372" s="37" t="s">
        <v>247</v>
      </c>
      <c r="C372" s="45">
        <v>27030075</v>
      </c>
      <c r="D372" s="37" t="s">
        <v>108</v>
      </c>
      <c r="E372" s="46">
        <v>9169616</v>
      </c>
      <c r="F372" s="47" t="s">
        <v>248</v>
      </c>
      <c r="G372" s="47" t="s">
        <v>36</v>
      </c>
      <c r="H372" s="47" t="s">
        <v>44</v>
      </c>
      <c r="I372" s="47" t="s">
        <v>187</v>
      </c>
      <c r="J372" s="49">
        <v>45530</v>
      </c>
      <c r="K372" s="49" t="s">
        <v>584</v>
      </c>
      <c r="L372" s="49" t="s">
        <v>584</v>
      </c>
      <c r="M372" s="49">
        <f>SUM(J372:L372)</f>
        <v>45530</v>
      </c>
    </row>
    <row r="373" spans="1:13" ht="25.5" hidden="1" outlineLevel="2" x14ac:dyDescent="0.25">
      <c r="A373" s="44">
        <v>344</v>
      </c>
      <c r="B373" s="37" t="s">
        <v>634</v>
      </c>
      <c r="C373" s="45" t="s">
        <v>260</v>
      </c>
      <c r="D373" s="37" t="s">
        <v>108</v>
      </c>
      <c r="E373" s="46">
        <v>1159484</v>
      </c>
      <c r="F373" s="37" t="s">
        <v>636</v>
      </c>
      <c r="G373" s="47" t="s">
        <v>48</v>
      </c>
      <c r="H373" s="47" t="s">
        <v>44</v>
      </c>
      <c r="I373" s="47" t="s">
        <v>266</v>
      </c>
      <c r="J373" s="49">
        <v>16860</v>
      </c>
      <c r="K373" s="49" t="s">
        <v>584</v>
      </c>
      <c r="L373" s="49" t="s">
        <v>584</v>
      </c>
      <c r="M373" s="49">
        <f>SUM(J373:L373)</f>
        <v>16860</v>
      </c>
    </row>
    <row r="374" spans="1:13" ht="25.5" hidden="1" outlineLevel="2" x14ac:dyDescent="0.25">
      <c r="A374" s="44">
        <v>345</v>
      </c>
      <c r="B374" s="37" t="s">
        <v>634</v>
      </c>
      <c r="C374" s="45" t="s">
        <v>260</v>
      </c>
      <c r="D374" s="37" t="s">
        <v>108</v>
      </c>
      <c r="E374" s="46">
        <v>2874957</v>
      </c>
      <c r="F374" s="37" t="s">
        <v>637</v>
      </c>
      <c r="G374" s="47" t="s">
        <v>12</v>
      </c>
      <c r="H374" s="47" t="s">
        <v>44</v>
      </c>
      <c r="I374" s="47" t="s">
        <v>14</v>
      </c>
      <c r="J374" s="49">
        <v>16860</v>
      </c>
      <c r="K374" s="49" t="s">
        <v>584</v>
      </c>
      <c r="L374" s="49" t="s">
        <v>584</v>
      </c>
      <c r="M374" s="49">
        <f>SUM(J374:L374)</f>
        <v>16860</v>
      </c>
    </row>
    <row r="375" spans="1:13" outlineLevel="1" collapsed="1" x14ac:dyDescent="0.25">
      <c r="A375" s="44"/>
      <c r="B375" s="37"/>
      <c r="C375" s="45"/>
      <c r="D375" s="68" t="s">
        <v>690</v>
      </c>
      <c r="E375" s="46"/>
      <c r="F375" s="37"/>
      <c r="G375" s="47"/>
      <c r="H375" s="47"/>
      <c r="I375" s="47"/>
      <c r="J375" s="49">
        <f>SUBTOTAL(9,J355:J374)</f>
        <v>23694050</v>
      </c>
      <c r="K375" s="49">
        <f>SUBTOTAL(9,K355:K374)</f>
        <v>1874100</v>
      </c>
      <c r="L375" s="49">
        <f>SUBTOTAL(9,L355:L374)</f>
        <v>0</v>
      </c>
      <c r="M375" s="49">
        <f>SUBTOTAL(9,M355:M374)</f>
        <v>25568150</v>
      </c>
    </row>
    <row r="376" spans="1:13" ht="51" hidden="1" outlineLevel="2" x14ac:dyDescent="0.25">
      <c r="A376" s="44">
        <v>346</v>
      </c>
      <c r="B376" s="37" t="s">
        <v>99</v>
      </c>
      <c r="C376" s="45">
        <v>73632783</v>
      </c>
      <c r="D376" s="37" t="s">
        <v>364</v>
      </c>
      <c r="E376" s="46">
        <v>9187915</v>
      </c>
      <c r="F376" s="55" t="s">
        <v>112</v>
      </c>
      <c r="G376" s="47" t="s">
        <v>28</v>
      </c>
      <c r="H376" s="47" t="s">
        <v>44</v>
      </c>
      <c r="I376" s="47" t="s">
        <v>101</v>
      </c>
      <c r="J376" s="49">
        <v>3720090</v>
      </c>
      <c r="K376" s="49">
        <v>22000</v>
      </c>
      <c r="L376" s="49" t="s">
        <v>584</v>
      </c>
      <c r="M376" s="49">
        <f>SUM(J376:L376)</f>
        <v>3742090</v>
      </c>
    </row>
    <row r="377" spans="1:13" ht="25.5" hidden="1" outlineLevel="2" x14ac:dyDescent="0.25">
      <c r="A377" s="44">
        <v>347</v>
      </c>
      <c r="B377" s="53" t="s">
        <v>363</v>
      </c>
      <c r="C377" s="50">
        <v>27660915</v>
      </c>
      <c r="D377" s="37" t="s">
        <v>364</v>
      </c>
      <c r="E377" s="44">
        <v>1561636</v>
      </c>
      <c r="F377" s="53" t="s">
        <v>363</v>
      </c>
      <c r="G377" s="53" t="s">
        <v>28</v>
      </c>
      <c r="H377" s="53" t="s">
        <v>44</v>
      </c>
      <c r="I377" s="53" t="s">
        <v>81</v>
      </c>
      <c r="J377" s="49">
        <v>6332870</v>
      </c>
      <c r="K377" s="49">
        <v>45100</v>
      </c>
      <c r="L377" s="49" t="s">
        <v>584</v>
      </c>
      <c r="M377" s="49">
        <f>SUM(J377:L377)</f>
        <v>6377970</v>
      </c>
    </row>
    <row r="378" spans="1:13" ht="38.25" outlineLevel="1" collapsed="1" x14ac:dyDescent="0.25">
      <c r="A378" s="44"/>
      <c r="B378" s="53"/>
      <c r="C378" s="50"/>
      <c r="D378" s="68" t="s">
        <v>691</v>
      </c>
      <c r="E378" s="44"/>
      <c r="F378" s="53"/>
      <c r="G378" s="53"/>
      <c r="H378" s="53"/>
      <c r="I378" s="53"/>
      <c r="J378" s="49">
        <f>SUBTOTAL(9,J376:J377)</f>
        <v>10052960</v>
      </c>
      <c r="K378" s="49">
        <f>SUBTOTAL(9,K376:K377)</f>
        <v>67100</v>
      </c>
      <c r="L378" s="49">
        <f>SUBTOTAL(9,L376:L377)</f>
        <v>0</v>
      </c>
      <c r="M378" s="49">
        <f>SUBTOTAL(9,M376:M377)</f>
        <v>10120060</v>
      </c>
    </row>
    <row r="379" spans="1:13" ht="25.5" hidden="1" outlineLevel="2" x14ac:dyDescent="0.25">
      <c r="A379" s="44">
        <v>348</v>
      </c>
      <c r="B379" s="37" t="s">
        <v>245</v>
      </c>
      <c r="C379" s="45">
        <v>71294449</v>
      </c>
      <c r="D379" s="37" t="s">
        <v>632</v>
      </c>
      <c r="E379" s="46">
        <v>8007757</v>
      </c>
      <c r="F379" s="37" t="s">
        <v>245</v>
      </c>
      <c r="G379" s="47" t="s">
        <v>12</v>
      </c>
      <c r="H379" s="47" t="s">
        <v>19</v>
      </c>
      <c r="I379" s="47" t="s">
        <v>32</v>
      </c>
      <c r="J379" s="49">
        <v>3371960</v>
      </c>
      <c r="K379" s="49">
        <v>275900</v>
      </c>
      <c r="L379" s="49" t="s">
        <v>584</v>
      </c>
      <c r="M379" s="49">
        <f>SUM(J379:L379)</f>
        <v>3647860</v>
      </c>
    </row>
    <row r="380" spans="1:13" outlineLevel="1" collapsed="1" x14ac:dyDescent="0.25">
      <c r="A380" s="44"/>
      <c r="B380" s="37"/>
      <c r="C380" s="45"/>
      <c r="D380" s="68" t="s">
        <v>692</v>
      </c>
      <c r="E380" s="46"/>
      <c r="F380" s="37"/>
      <c r="G380" s="47"/>
      <c r="H380" s="47"/>
      <c r="I380" s="47"/>
      <c r="J380" s="49">
        <f>SUBTOTAL(9,J379:J379)</f>
        <v>3371960</v>
      </c>
      <c r="K380" s="49">
        <f>SUBTOTAL(9,K379:K379)</f>
        <v>275900</v>
      </c>
      <c r="L380" s="49">
        <f>SUBTOTAL(9,L379:L379)</f>
        <v>0</v>
      </c>
      <c r="M380" s="49">
        <f>SUBTOTAL(9,M379:M379)</f>
        <v>3647860</v>
      </c>
    </row>
    <row r="381" spans="1:13" ht="38.25" hidden="1" outlineLevel="2" x14ac:dyDescent="0.25">
      <c r="A381" s="44">
        <v>349</v>
      </c>
      <c r="B381" s="37" t="s">
        <v>15</v>
      </c>
      <c r="C381" s="50">
        <v>27002438</v>
      </c>
      <c r="D381" s="37" t="s">
        <v>587</v>
      </c>
      <c r="E381" s="46">
        <v>9914652</v>
      </c>
      <c r="F381" s="37" t="s">
        <v>22</v>
      </c>
      <c r="G381" s="47" t="s">
        <v>12</v>
      </c>
      <c r="H381" s="47" t="s">
        <v>19</v>
      </c>
      <c r="I381" s="47" t="s">
        <v>23</v>
      </c>
      <c r="J381" s="49">
        <f>1365000-96395.96</f>
        <v>1268604.04</v>
      </c>
      <c r="K381" s="49">
        <v>145700</v>
      </c>
      <c r="L381" s="49" t="s">
        <v>584</v>
      </c>
      <c r="M381" s="49">
        <f>SUM(J381:L381)</f>
        <v>1414304.04</v>
      </c>
    </row>
    <row r="382" spans="1:13" ht="25.5" hidden="1" outlineLevel="2" x14ac:dyDescent="0.25">
      <c r="A382" s="44">
        <v>350</v>
      </c>
      <c r="B382" s="37" t="s">
        <v>30</v>
      </c>
      <c r="C382" s="45" t="s">
        <v>31</v>
      </c>
      <c r="D382" s="37" t="s">
        <v>587</v>
      </c>
      <c r="E382" s="46">
        <v>6583408</v>
      </c>
      <c r="F382" s="37" t="s">
        <v>30</v>
      </c>
      <c r="G382" s="47" t="s">
        <v>12</v>
      </c>
      <c r="H382" s="47" t="s">
        <v>19</v>
      </c>
      <c r="I382" s="47" t="s">
        <v>32</v>
      </c>
      <c r="J382" s="49">
        <v>5237800</v>
      </c>
      <c r="K382" s="49">
        <v>471500</v>
      </c>
      <c r="L382" s="49" t="s">
        <v>584</v>
      </c>
      <c r="M382" s="49">
        <f>SUM(J382:L382)</f>
        <v>5709300</v>
      </c>
    </row>
    <row r="383" spans="1:13" ht="25.5" hidden="1" outlineLevel="2" x14ac:dyDescent="0.25">
      <c r="A383" s="44">
        <v>351</v>
      </c>
      <c r="B383" s="37" t="s">
        <v>118</v>
      </c>
      <c r="C383" s="45" t="s">
        <v>119</v>
      </c>
      <c r="D383" s="37" t="s">
        <v>587</v>
      </c>
      <c r="E383" s="46">
        <v>2633569</v>
      </c>
      <c r="F383" s="37" t="s">
        <v>123</v>
      </c>
      <c r="G383" s="47" t="s">
        <v>12</v>
      </c>
      <c r="H383" s="47" t="s">
        <v>19</v>
      </c>
      <c r="I383" s="47" t="s">
        <v>97</v>
      </c>
      <c r="J383" s="49">
        <v>1131820</v>
      </c>
      <c r="K383" s="49">
        <v>96600</v>
      </c>
      <c r="L383" s="49" t="s">
        <v>584</v>
      </c>
      <c r="M383" s="49">
        <f>SUM(J383:L383)</f>
        <v>1228420</v>
      </c>
    </row>
    <row r="384" spans="1:13" ht="25.5" hidden="1" outlineLevel="2" x14ac:dyDescent="0.25">
      <c r="A384" s="44">
        <v>352</v>
      </c>
      <c r="B384" s="37" t="s">
        <v>136</v>
      </c>
      <c r="C384" s="50">
        <v>18189750</v>
      </c>
      <c r="D384" s="37" t="s">
        <v>587</v>
      </c>
      <c r="E384" s="46">
        <v>1587524</v>
      </c>
      <c r="F384" s="37" t="s">
        <v>137</v>
      </c>
      <c r="G384" s="47" t="s">
        <v>12</v>
      </c>
      <c r="H384" s="47" t="s">
        <v>19</v>
      </c>
      <c r="I384" s="47" t="s">
        <v>79</v>
      </c>
      <c r="J384" s="49">
        <v>971430</v>
      </c>
      <c r="K384" s="49">
        <v>90600</v>
      </c>
      <c r="L384" s="49" t="s">
        <v>584</v>
      </c>
      <c r="M384" s="49">
        <f>SUM(J384:L384)</f>
        <v>1062030</v>
      </c>
    </row>
    <row r="385" spans="1:13" ht="25.5" hidden="1" outlineLevel="2" x14ac:dyDescent="0.25">
      <c r="A385" s="44">
        <v>353</v>
      </c>
      <c r="B385" s="37" t="s">
        <v>150</v>
      </c>
      <c r="C385" s="45">
        <v>46276262</v>
      </c>
      <c r="D385" s="37" t="s">
        <v>587</v>
      </c>
      <c r="E385" s="46">
        <v>1553860</v>
      </c>
      <c r="F385" s="37" t="s">
        <v>151</v>
      </c>
      <c r="G385" s="47" t="s">
        <v>12</v>
      </c>
      <c r="H385" s="47" t="s">
        <v>19</v>
      </c>
      <c r="I385" s="47" t="s">
        <v>152</v>
      </c>
      <c r="J385" s="49">
        <v>1550450</v>
      </c>
      <c r="K385" s="49">
        <v>30500</v>
      </c>
      <c r="L385" s="49" t="s">
        <v>584</v>
      </c>
      <c r="M385" s="49">
        <f>SUM(J385:L385)</f>
        <v>1580950</v>
      </c>
    </row>
    <row r="386" spans="1:13" ht="25.5" hidden="1" outlineLevel="2" x14ac:dyDescent="0.25">
      <c r="A386" s="44">
        <v>354</v>
      </c>
      <c r="B386" s="37" t="s">
        <v>211</v>
      </c>
      <c r="C386" s="45">
        <v>47997885</v>
      </c>
      <c r="D386" s="37" t="s">
        <v>587</v>
      </c>
      <c r="E386" s="46">
        <v>6155658</v>
      </c>
      <c r="F386" s="37" t="s">
        <v>223</v>
      </c>
      <c r="G386" s="47" t="s">
        <v>12</v>
      </c>
      <c r="H386" s="47" t="s">
        <v>19</v>
      </c>
      <c r="I386" s="47" t="s">
        <v>109</v>
      </c>
      <c r="J386" s="49">
        <v>2325670</v>
      </c>
      <c r="K386" s="49">
        <f>198600-127062.99</f>
        <v>71537.009999999995</v>
      </c>
      <c r="L386" s="49" t="s">
        <v>584</v>
      </c>
      <c r="M386" s="49">
        <f>SUM(J386:L386)</f>
        <v>2397207.0099999998</v>
      </c>
    </row>
    <row r="387" spans="1:13" ht="25.5" hidden="1" outlineLevel="2" x14ac:dyDescent="0.25">
      <c r="A387" s="44">
        <v>355</v>
      </c>
      <c r="B387" s="53" t="s">
        <v>250</v>
      </c>
      <c r="C387" s="50" t="s">
        <v>251</v>
      </c>
      <c r="D387" s="37" t="s">
        <v>587</v>
      </c>
      <c r="E387" s="44">
        <v>7963388</v>
      </c>
      <c r="F387" s="51" t="s">
        <v>252</v>
      </c>
      <c r="G387" s="57" t="s">
        <v>12</v>
      </c>
      <c r="H387" s="51" t="s">
        <v>19</v>
      </c>
      <c r="I387" s="58" t="s">
        <v>59</v>
      </c>
      <c r="J387" s="49">
        <v>1870000</v>
      </c>
      <c r="K387" s="49">
        <v>110000</v>
      </c>
      <c r="L387" s="49" t="s">
        <v>584</v>
      </c>
      <c r="M387" s="49">
        <f>SUM(J387:L387)</f>
        <v>1980000</v>
      </c>
    </row>
    <row r="388" spans="1:13" ht="25.5" hidden="1" outlineLevel="2" x14ac:dyDescent="0.25">
      <c r="A388" s="44">
        <v>356</v>
      </c>
      <c r="B388" s="59" t="s">
        <v>342</v>
      </c>
      <c r="C388" s="50">
        <v>60557621</v>
      </c>
      <c r="D388" s="59" t="s">
        <v>587</v>
      </c>
      <c r="E388" s="60">
        <v>8952114</v>
      </c>
      <c r="F388" s="59" t="s">
        <v>349</v>
      </c>
      <c r="G388" s="61" t="s">
        <v>12</v>
      </c>
      <c r="H388" s="61" t="s">
        <v>19</v>
      </c>
      <c r="I388" s="61" t="s">
        <v>350</v>
      </c>
      <c r="J388" s="49">
        <v>2375400</v>
      </c>
      <c r="K388" s="49">
        <v>153400</v>
      </c>
      <c r="L388" s="49" t="s">
        <v>584</v>
      </c>
      <c r="M388" s="49">
        <f>SUM(J388:L388)</f>
        <v>2528800</v>
      </c>
    </row>
    <row r="389" spans="1:13" ht="25.5" hidden="1" outlineLevel="2" x14ac:dyDescent="0.25">
      <c r="A389" s="44">
        <v>357</v>
      </c>
      <c r="B389" s="37" t="s">
        <v>365</v>
      </c>
      <c r="C389" s="45">
        <v>67028144</v>
      </c>
      <c r="D389" s="37" t="s">
        <v>587</v>
      </c>
      <c r="E389" s="46">
        <v>4158057</v>
      </c>
      <c r="F389" s="37" t="s">
        <v>367</v>
      </c>
      <c r="G389" s="47" t="s">
        <v>12</v>
      </c>
      <c r="H389" s="47" t="s">
        <v>52</v>
      </c>
      <c r="I389" s="47" t="s">
        <v>14</v>
      </c>
      <c r="J389" s="49">
        <v>1124070</v>
      </c>
      <c r="K389" s="49">
        <v>56500</v>
      </c>
      <c r="L389" s="49" t="s">
        <v>584</v>
      </c>
      <c r="M389" s="49">
        <f>SUM(J389:L389)</f>
        <v>1180570</v>
      </c>
    </row>
    <row r="390" spans="1:13" outlineLevel="1" collapsed="1" x14ac:dyDescent="0.25">
      <c r="A390" s="44"/>
      <c r="B390" s="37"/>
      <c r="C390" s="45"/>
      <c r="D390" s="68" t="s">
        <v>693</v>
      </c>
      <c r="E390" s="46"/>
      <c r="F390" s="37"/>
      <c r="G390" s="47"/>
      <c r="H390" s="47"/>
      <c r="I390" s="47"/>
      <c r="J390" s="49">
        <f>SUBTOTAL(9,J381:J389)</f>
        <v>17855244.039999999</v>
      </c>
      <c r="K390" s="49">
        <f>SUBTOTAL(9,K381:K389)</f>
        <v>1226337.01</v>
      </c>
      <c r="L390" s="49">
        <f>SUBTOTAL(9,L381:L389)</f>
        <v>0</v>
      </c>
      <c r="M390" s="49">
        <f>SUBTOTAL(9,M381:M389)</f>
        <v>19081581.049999997</v>
      </c>
    </row>
    <row r="391" spans="1:13" ht="38.25" hidden="1" outlineLevel="2" x14ac:dyDescent="0.25">
      <c r="A391" s="44">
        <v>358</v>
      </c>
      <c r="B391" s="37" t="s">
        <v>68</v>
      </c>
      <c r="C391" s="45">
        <v>26593823</v>
      </c>
      <c r="D391" s="37" t="s">
        <v>70</v>
      </c>
      <c r="E391" s="46">
        <v>8437310</v>
      </c>
      <c r="F391" s="37" t="s">
        <v>70</v>
      </c>
      <c r="G391" s="47" t="s">
        <v>48</v>
      </c>
      <c r="H391" s="47" t="s">
        <v>44</v>
      </c>
      <c r="I391" s="47" t="s">
        <v>32</v>
      </c>
      <c r="J391" s="49">
        <v>1030700</v>
      </c>
      <c r="K391" s="49">
        <v>121700</v>
      </c>
      <c r="L391" s="49" t="s">
        <v>584</v>
      </c>
      <c r="M391" s="49">
        <f>SUM(J391:L391)</f>
        <v>1152400</v>
      </c>
    </row>
    <row r="392" spans="1:13" ht="38.25" hidden="1" outlineLevel="2" x14ac:dyDescent="0.25">
      <c r="A392" s="44">
        <v>359</v>
      </c>
      <c r="B392" s="37" t="s">
        <v>302</v>
      </c>
      <c r="C392" s="50">
        <v>29314747</v>
      </c>
      <c r="D392" s="37" t="s">
        <v>70</v>
      </c>
      <c r="E392" s="44">
        <v>6221407</v>
      </c>
      <c r="F392" s="53" t="s">
        <v>302</v>
      </c>
      <c r="G392" s="53" t="s">
        <v>48</v>
      </c>
      <c r="H392" s="53" t="s">
        <v>44</v>
      </c>
      <c r="I392" s="53" t="s">
        <v>304</v>
      </c>
      <c r="J392" s="49">
        <v>881240</v>
      </c>
      <c r="K392" s="49">
        <v>92000</v>
      </c>
      <c r="L392" s="49" t="s">
        <v>584</v>
      </c>
      <c r="M392" s="49">
        <f>SUM(J392:L392)</f>
        <v>973240</v>
      </c>
    </row>
    <row r="393" spans="1:13" outlineLevel="1" collapsed="1" x14ac:dyDescent="0.25">
      <c r="A393" s="44"/>
      <c r="B393" s="37"/>
      <c r="C393" s="50"/>
      <c r="D393" s="68" t="s">
        <v>694</v>
      </c>
      <c r="E393" s="44"/>
      <c r="F393" s="53"/>
      <c r="G393" s="53"/>
      <c r="H393" s="53"/>
      <c r="I393" s="53"/>
      <c r="J393" s="49">
        <f>SUBTOTAL(9,J391:J392)</f>
        <v>1911940</v>
      </c>
      <c r="K393" s="49">
        <f>SUBTOTAL(9,K391:K392)</f>
        <v>213700</v>
      </c>
      <c r="L393" s="49">
        <f>SUBTOTAL(9,L391:L392)</f>
        <v>0</v>
      </c>
      <c r="M393" s="49">
        <f>SUBTOTAL(9,M391:M392)</f>
        <v>2125640</v>
      </c>
    </row>
    <row r="394" spans="1:13" ht="25.5" hidden="1" outlineLevel="2" x14ac:dyDescent="0.25">
      <c r="A394" s="44">
        <v>360</v>
      </c>
      <c r="B394" s="37" t="s">
        <v>614</v>
      </c>
      <c r="C394" s="45">
        <v>28634764</v>
      </c>
      <c r="D394" s="37" t="s">
        <v>615</v>
      </c>
      <c r="E394" s="46">
        <v>7134850</v>
      </c>
      <c r="F394" s="37" t="s">
        <v>614</v>
      </c>
      <c r="G394" s="47" t="s">
        <v>28</v>
      </c>
      <c r="H394" s="47" t="s">
        <v>44</v>
      </c>
      <c r="I394" s="47" t="s">
        <v>59</v>
      </c>
      <c r="J394" s="49">
        <v>4295520</v>
      </c>
      <c r="K394" s="49">
        <v>154300</v>
      </c>
      <c r="L394" s="49" t="s">
        <v>584</v>
      </c>
      <c r="M394" s="49">
        <f>SUM(J394:L394)</f>
        <v>4449820</v>
      </c>
    </row>
    <row r="395" spans="1:13" ht="38.25" hidden="1" outlineLevel="2" x14ac:dyDescent="0.25">
      <c r="A395" s="44">
        <v>361</v>
      </c>
      <c r="B395" s="51" t="s">
        <v>415</v>
      </c>
      <c r="C395" s="50">
        <v>70850917</v>
      </c>
      <c r="D395" s="37" t="s">
        <v>615</v>
      </c>
      <c r="E395" s="46">
        <v>7984513</v>
      </c>
      <c r="F395" s="37" t="s">
        <v>420</v>
      </c>
      <c r="G395" s="47" t="s">
        <v>28</v>
      </c>
      <c r="H395" s="47" t="s">
        <v>44</v>
      </c>
      <c r="I395" s="47" t="s">
        <v>14</v>
      </c>
      <c r="J395" s="49">
        <v>5250090</v>
      </c>
      <c r="K395" s="49">
        <v>188600</v>
      </c>
      <c r="L395" s="49" t="s">
        <v>584</v>
      </c>
      <c r="M395" s="49">
        <f>SUM(J395:L395)</f>
        <v>5438690</v>
      </c>
    </row>
    <row r="396" spans="1:13" outlineLevel="1" collapsed="1" x14ac:dyDescent="0.25">
      <c r="A396" s="44"/>
      <c r="B396" s="51"/>
      <c r="C396" s="50"/>
      <c r="D396" s="68" t="s">
        <v>695</v>
      </c>
      <c r="E396" s="46"/>
      <c r="F396" s="37"/>
      <c r="G396" s="47"/>
      <c r="H396" s="47"/>
      <c r="I396" s="47"/>
      <c r="J396" s="49">
        <f>SUBTOTAL(9,J394:J395)</f>
        <v>9545610</v>
      </c>
      <c r="K396" s="49">
        <f>SUBTOTAL(9,K394:K395)</f>
        <v>342900</v>
      </c>
      <c r="L396" s="49">
        <f>SUBTOTAL(9,L394:L395)</f>
        <v>0</v>
      </c>
      <c r="M396" s="49">
        <f>SUBTOTAL(9,M394:M395)</f>
        <v>9888510</v>
      </c>
    </row>
    <row r="397" spans="1:13" x14ac:dyDescent="0.25">
      <c r="A397" s="62"/>
      <c r="B397" s="63"/>
      <c r="C397" s="63"/>
      <c r="D397" s="63" t="s">
        <v>482</v>
      </c>
      <c r="E397" s="64"/>
      <c r="F397" s="64"/>
      <c r="G397" s="64"/>
      <c r="H397" s="64"/>
      <c r="I397" s="64"/>
      <c r="J397" s="65">
        <f>SUBTOTAL(9,J5:J395)</f>
        <v>1757978100.55</v>
      </c>
      <c r="K397" s="65">
        <f>SUBTOTAL(9,K5:K395)</f>
        <v>84146944.129999995</v>
      </c>
      <c r="L397" s="66">
        <f>SUBTOTAL(9,L5:L395)</f>
        <v>34326668.079999998</v>
      </c>
      <c r="M397" s="66">
        <f>SUBTOTAL(9,M5:M395)</f>
        <v>1876451712.76</v>
      </c>
    </row>
    <row r="399" spans="1:13" x14ac:dyDescent="0.25">
      <c r="A399" s="62"/>
      <c r="B399" s="63" t="s">
        <v>467</v>
      </c>
      <c r="C399" s="63"/>
      <c r="D399" s="63"/>
      <c r="E399" s="64"/>
      <c r="F399" s="64"/>
      <c r="G399" s="64"/>
      <c r="H399" s="64"/>
      <c r="I399" s="64"/>
      <c r="J399" s="65">
        <v>1757978100.55</v>
      </c>
      <c r="K399" s="65">
        <v>84146944.129999995</v>
      </c>
      <c r="L399" s="66">
        <v>34326668.079999998</v>
      </c>
      <c r="M399" s="66">
        <v>1876451712.76</v>
      </c>
    </row>
    <row r="400" spans="1:13" x14ac:dyDescent="0.25">
      <c r="B400" s="16"/>
      <c r="C400" s="16"/>
      <c r="D400" s="16"/>
      <c r="E400" s="27"/>
      <c r="F400" s="27"/>
      <c r="G400" s="27"/>
      <c r="H400" s="27"/>
      <c r="I400" s="27"/>
    </row>
    <row r="401" spans="2:9" x14ac:dyDescent="0.25">
      <c r="B401" s="16"/>
      <c r="C401" s="16"/>
      <c r="D401" s="16"/>
      <c r="E401" s="27"/>
      <c r="F401" s="27"/>
      <c r="G401" s="27"/>
      <c r="H401" s="27"/>
      <c r="I401" s="27"/>
    </row>
  </sheetData>
  <sortState xmlns:xlrd2="http://schemas.microsoft.com/office/spreadsheetml/2017/richdata2" ref="B6:M397">
    <sortCondition ref="D6:D397"/>
    <sortCondition ref="B6:B397"/>
    <sortCondition ref="E6:E397"/>
  </sortState>
  <mergeCells count="10">
    <mergeCell ref="J4:M4"/>
    <mergeCell ref="E4:E5"/>
    <mergeCell ref="F4:F5"/>
    <mergeCell ref="G4:G5"/>
    <mergeCell ref="H4:H5"/>
    <mergeCell ref="I4:I5"/>
    <mergeCell ref="A4:A5"/>
    <mergeCell ref="B4:B5"/>
    <mergeCell ref="C4:C5"/>
    <mergeCell ref="D4:D5"/>
  </mergeCells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8B5FB8-752F-45AD-A845-F7D946D23DFA}">
  <dimension ref="A1:M403"/>
  <sheetViews>
    <sheetView zoomScale="80" zoomScaleNormal="80" workbookViewId="0">
      <selection activeCell="G163" sqref="G163"/>
    </sheetView>
  </sheetViews>
  <sheetFormatPr defaultRowHeight="15" outlineLevelRow="2" x14ac:dyDescent="0.25"/>
  <cols>
    <col min="2" max="2" width="23.7109375" customWidth="1"/>
    <col min="3" max="3" width="13.7109375" customWidth="1"/>
    <col min="4" max="4" width="44" customWidth="1"/>
    <col min="5" max="5" width="13.7109375" customWidth="1"/>
    <col min="6" max="6" width="24.85546875" customWidth="1"/>
    <col min="7" max="8" width="19.5703125" customWidth="1"/>
    <col min="9" max="9" width="25.5703125" customWidth="1"/>
    <col min="10" max="10" width="16.42578125" customWidth="1"/>
    <col min="11" max="11" width="14.28515625" customWidth="1"/>
    <col min="12" max="12" width="13.7109375" customWidth="1"/>
    <col min="13" max="13" width="15.28515625" customWidth="1"/>
  </cols>
  <sheetData>
    <row r="1" spans="1:13" ht="15.75" x14ac:dyDescent="0.25">
      <c r="A1" s="32" t="s">
        <v>696</v>
      </c>
    </row>
    <row r="4" spans="1:13" ht="33.75" customHeight="1" x14ac:dyDescent="0.25">
      <c r="A4" s="42" t="s">
        <v>463</v>
      </c>
      <c r="B4" s="42" t="s">
        <v>0</v>
      </c>
      <c r="C4" s="42" t="s">
        <v>1</v>
      </c>
      <c r="D4" s="42" t="s">
        <v>2</v>
      </c>
      <c r="E4" s="42" t="s">
        <v>3</v>
      </c>
      <c r="F4" s="42" t="s">
        <v>4</v>
      </c>
      <c r="G4" s="42" t="s">
        <v>697</v>
      </c>
      <c r="H4" s="42" t="s">
        <v>698</v>
      </c>
      <c r="I4" s="42" t="s">
        <v>7</v>
      </c>
      <c r="J4" s="40" t="s">
        <v>766</v>
      </c>
      <c r="K4" s="40"/>
      <c r="L4" s="40"/>
      <c r="M4" s="40"/>
    </row>
    <row r="5" spans="1:13" ht="68.25" customHeight="1" outlineLevel="1" x14ac:dyDescent="0.25">
      <c r="A5" s="43"/>
      <c r="B5" s="43"/>
      <c r="C5" s="43"/>
      <c r="D5" s="43"/>
      <c r="E5" s="43"/>
      <c r="F5" s="43"/>
      <c r="G5" s="43"/>
      <c r="H5" s="43"/>
      <c r="I5" s="43"/>
      <c r="J5" s="35" t="s">
        <v>464</v>
      </c>
      <c r="K5" s="35" t="s">
        <v>465</v>
      </c>
      <c r="L5" s="35" t="s">
        <v>466</v>
      </c>
      <c r="M5" s="36" t="s">
        <v>467</v>
      </c>
    </row>
    <row r="6" spans="1:13" ht="25.5" hidden="1" outlineLevel="2" x14ac:dyDescent="0.25">
      <c r="A6" s="44">
        <v>1</v>
      </c>
      <c r="B6" s="37" t="s">
        <v>33</v>
      </c>
      <c r="C6" s="45">
        <v>29267609</v>
      </c>
      <c r="D6" s="37" t="s">
        <v>590</v>
      </c>
      <c r="E6" s="46">
        <v>8868114</v>
      </c>
      <c r="F6" s="37" t="s">
        <v>39</v>
      </c>
      <c r="G6" s="47" t="s">
        <v>28</v>
      </c>
      <c r="H6" s="47" t="s">
        <v>19</v>
      </c>
      <c r="I6" s="47" t="s">
        <v>37</v>
      </c>
      <c r="J6" s="69">
        <v>5826000</v>
      </c>
      <c r="K6" s="69">
        <v>137300</v>
      </c>
      <c r="L6" s="69">
        <v>0</v>
      </c>
      <c r="M6" s="69">
        <f>SUM(J6:L6)</f>
        <v>5963300</v>
      </c>
    </row>
    <row r="7" spans="1:13" ht="25.5" hidden="1" outlineLevel="2" x14ac:dyDescent="0.25">
      <c r="A7" s="44">
        <v>2</v>
      </c>
      <c r="B7" s="37" t="s">
        <v>49</v>
      </c>
      <c r="C7" s="45">
        <v>25909614</v>
      </c>
      <c r="D7" s="37" t="s">
        <v>590</v>
      </c>
      <c r="E7" s="46">
        <v>8174297</v>
      </c>
      <c r="F7" s="37" t="s">
        <v>49</v>
      </c>
      <c r="G7" s="47" t="s">
        <v>28</v>
      </c>
      <c r="H7" s="47" t="s">
        <v>52</v>
      </c>
      <c r="I7" s="47" t="s">
        <v>59</v>
      </c>
      <c r="J7" s="69">
        <v>2743250</v>
      </c>
      <c r="K7" s="69">
        <v>159100</v>
      </c>
      <c r="L7" s="69">
        <v>0</v>
      </c>
      <c r="M7" s="69">
        <f>SUM(J7:L7)</f>
        <v>2902350</v>
      </c>
    </row>
    <row r="8" spans="1:13" ht="25.5" hidden="1" outlineLevel="2" x14ac:dyDescent="0.25">
      <c r="A8" s="44">
        <v>3</v>
      </c>
      <c r="B8" s="37" t="s">
        <v>118</v>
      </c>
      <c r="C8" s="50" t="s">
        <v>119</v>
      </c>
      <c r="D8" s="37" t="s">
        <v>590</v>
      </c>
      <c r="E8" s="46">
        <v>7667268</v>
      </c>
      <c r="F8" s="37" t="s">
        <v>126</v>
      </c>
      <c r="G8" s="47" t="s">
        <v>28</v>
      </c>
      <c r="H8" s="47" t="s">
        <v>19</v>
      </c>
      <c r="I8" s="47" t="s">
        <v>59</v>
      </c>
      <c r="J8" s="69">
        <v>5164160</v>
      </c>
      <c r="K8" s="69">
        <v>180300</v>
      </c>
      <c r="L8" s="69">
        <v>0</v>
      </c>
      <c r="M8" s="69">
        <f>SUM(J8:L8)</f>
        <v>5344460</v>
      </c>
    </row>
    <row r="9" spans="1:13" ht="25.5" hidden="1" outlineLevel="2" x14ac:dyDescent="0.25">
      <c r="A9" s="44">
        <v>4</v>
      </c>
      <c r="B9" s="37" t="s">
        <v>136</v>
      </c>
      <c r="C9" s="45">
        <v>18189750</v>
      </c>
      <c r="D9" s="37" t="s">
        <v>590</v>
      </c>
      <c r="E9" s="46">
        <v>6048242</v>
      </c>
      <c r="F9" s="37" t="s">
        <v>139</v>
      </c>
      <c r="G9" s="47" t="s">
        <v>28</v>
      </c>
      <c r="H9" s="47" t="s">
        <v>52</v>
      </c>
      <c r="I9" s="47" t="s">
        <v>37</v>
      </c>
      <c r="J9" s="69">
        <v>7970000</v>
      </c>
      <c r="K9" s="69">
        <v>374000</v>
      </c>
      <c r="L9" s="69">
        <v>0</v>
      </c>
      <c r="M9" s="69">
        <f>SUM(J9:L9)</f>
        <v>8344000</v>
      </c>
    </row>
    <row r="10" spans="1:13" hidden="1" outlineLevel="2" x14ac:dyDescent="0.25">
      <c r="A10" s="44">
        <v>5</v>
      </c>
      <c r="B10" s="37" t="s">
        <v>150</v>
      </c>
      <c r="C10" s="45">
        <v>46276262</v>
      </c>
      <c r="D10" s="37" t="s">
        <v>590</v>
      </c>
      <c r="E10" s="46">
        <v>3747876</v>
      </c>
      <c r="F10" s="37" t="s">
        <v>623</v>
      </c>
      <c r="G10" s="47" t="s">
        <v>28</v>
      </c>
      <c r="H10" s="47" t="s">
        <v>52</v>
      </c>
      <c r="I10" s="47" t="s">
        <v>153</v>
      </c>
      <c r="J10" s="69">
        <v>3048060</v>
      </c>
      <c r="K10" s="69">
        <v>176800</v>
      </c>
      <c r="L10" s="69">
        <v>0</v>
      </c>
      <c r="M10" s="69">
        <f>SUM(J10:L10)</f>
        <v>3224860</v>
      </c>
    </row>
    <row r="11" spans="1:13" ht="25.5" hidden="1" outlineLevel="2" x14ac:dyDescent="0.25">
      <c r="A11" s="44">
        <v>6</v>
      </c>
      <c r="B11" s="37" t="s">
        <v>150</v>
      </c>
      <c r="C11" s="45">
        <v>46276262</v>
      </c>
      <c r="D11" s="37" t="s">
        <v>590</v>
      </c>
      <c r="E11" s="46">
        <v>3938476</v>
      </c>
      <c r="F11" s="37" t="s">
        <v>151</v>
      </c>
      <c r="G11" s="47" t="s">
        <v>28</v>
      </c>
      <c r="H11" s="47" t="s">
        <v>19</v>
      </c>
      <c r="I11" s="47" t="s">
        <v>153</v>
      </c>
      <c r="J11" s="69">
        <v>5307610</v>
      </c>
      <c r="K11" s="69">
        <v>185300</v>
      </c>
      <c r="L11" s="69">
        <v>0</v>
      </c>
      <c r="M11" s="69">
        <f>SUM(J11:L11)</f>
        <v>5492910</v>
      </c>
    </row>
    <row r="12" spans="1:13" ht="25.5" hidden="1" outlineLevel="2" x14ac:dyDescent="0.25">
      <c r="A12" s="44">
        <v>7</v>
      </c>
      <c r="B12" s="37" t="s">
        <v>166</v>
      </c>
      <c r="C12" s="45">
        <v>44018886</v>
      </c>
      <c r="D12" s="37" t="s">
        <v>590</v>
      </c>
      <c r="E12" s="46">
        <v>2780805</v>
      </c>
      <c r="F12" s="37" t="s">
        <v>172</v>
      </c>
      <c r="G12" s="47" t="s">
        <v>28</v>
      </c>
      <c r="H12" s="47" t="s">
        <v>19</v>
      </c>
      <c r="I12" s="47" t="s">
        <v>81</v>
      </c>
      <c r="J12" s="69">
        <v>4085500</v>
      </c>
      <c r="K12" s="69">
        <v>102500</v>
      </c>
      <c r="L12" s="69">
        <v>0</v>
      </c>
      <c r="M12" s="69">
        <f>SUM(J12:L12)</f>
        <v>4188000</v>
      </c>
    </row>
    <row r="13" spans="1:13" ht="25.5" hidden="1" outlineLevel="2" x14ac:dyDescent="0.25">
      <c r="A13" s="44">
        <v>8</v>
      </c>
      <c r="B13" s="37" t="s">
        <v>166</v>
      </c>
      <c r="C13" s="45">
        <v>44018886</v>
      </c>
      <c r="D13" s="37" t="s">
        <v>590</v>
      </c>
      <c r="E13" s="46">
        <v>7874565</v>
      </c>
      <c r="F13" s="37" t="s">
        <v>180</v>
      </c>
      <c r="G13" s="47" t="s">
        <v>28</v>
      </c>
      <c r="H13" s="47" t="s">
        <v>19</v>
      </c>
      <c r="I13" s="47" t="s">
        <v>81</v>
      </c>
      <c r="J13" s="69">
        <v>3012420</v>
      </c>
      <c r="K13" s="69">
        <v>71700</v>
      </c>
      <c r="L13" s="69">
        <v>0</v>
      </c>
      <c r="M13" s="69">
        <f>SUM(J13:L13)</f>
        <v>3084120</v>
      </c>
    </row>
    <row r="14" spans="1:13" ht="25.5" hidden="1" outlineLevel="2" x14ac:dyDescent="0.25">
      <c r="A14" s="44">
        <v>9</v>
      </c>
      <c r="B14" s="37" t="s">
        <v>185</v>
      </c>
      <c r="C14" s="45">
        <v>48489336</v>
      </c>
      <c r="D14" s="37" t="s">
        <v>590</v>
      </c>
      <c r="E14" s="46">
        <v>3001486</v>
      </c>
      <c r="F14" s="37" t="s">
        <v>192</v>
      </c>
      <c r="G14" s="47" t="s">
        <v>28</v>
      </c>
      <c r="H14" s="47" t="s">
        <v>52</v>
      </c>
      <c r="I14" s="47" t="s">
        <v>187</v>
      </c>
      <c r="J14" s="69">
        <v>4419680</v>
      </c>
      <c r="K14" s="69">
        <v>256300</v>
      </c>
      <c r="L14" s="69">
        <v>0</v>
      </c>
      <c r="M14" s="69">
        <f>SUM(J14:L14)</f>
        <v>4675980</v>
      </c>
    </row>
    <row r="15" spans="1:13" ht="25.5" hidden="1" outlineLevel="2" x14ac:dyDescent="0.25">
      <c r="A15" s="44">
        <v>10</v>
      </c>
      <c r="B15" s="37" t="s">
        <v>211</v>
      </c>
      <c r="C15" s="45">
        <v>47997885</v>
      </c>
      <c r="D15" s="37" t="s">
        <v>590</v>
      </c>
      <c r="E15" s="46">
        <v>3701441</v>
      </c>
      <c r="F15" s="37" t="s">
        <v>217</v>
      </c>
      <c r="G15" s="47" t="s">
        <v>28</v>
      </c>
      <c r="H15" s="47" t="s">
        <v>52</v>
      </c>
      <c r="I15" s="47" t="s">
        <v>101</v>
      </c>
      <c r="J15" s="69">
        <v>6096120</v>
      </c>
      <c r="K15" s="69">
        <v>353700</v>
      </c>
      <c r="L15" s="69">
        <v>0</v>
      </c>
      <c r="M15" s="69">
        <f>SUM(J15:L15)</f>
        <v>6449820</v>
      </c>
    </row>
    <row r="16" spans="1:13" ht="25.5" hidden="1" outlineLevel="2" x14ac:dyDescent="0.25">
      <c r="A16" s="44">
        <v>11</v>
      </c>
      <c r="B16" s="37" t="s">
        <v>232</v>
      </c>
      <c r="C16" s="45">
        <v>44117434</v>
      </c>
      <c r="D16" s="37" t="s">
        <v>590</v>
      </c>
      <c r="E16" s="46">
        <v>2429799</v>
      </c>
      <c r="F16" s="37" t="s">
        <v>234</v>
      </c>
      <c r="G16" s="47" t="s">
        <v>28</v>
      </c>
      <c r="H16" s="47" t="s">
        <v>52</v>
      </c>
      <c r="I16" s="47" t="s">
        <v>14</v>
      </c>
      <c r="J16" s="69">
        <v>4330780</v>
      </c>
      <c r="K16" s="69">
        <v>274100</v>
      </c>
      <c r="L16" s="69">
        <v>0</v>
      </c>
      <c r="M16" s="69">
        <f>SUM(J16:L16)</f>
        <v>4604880</v>
      </c>
    </row>
    <row r="17" spans="1:13" ht="51" hidden="1" outlineLevel="2" x14ac:dyDescent="0.25">
      <c r="A17" s="44">
        <v>12</v>
      </c>
      <c r="B17" s="37" t="s">
        <v>281</v>
      </c>
      <c r="C17" s="50" t="s">
        <v>282</v>
      </c>
      <c r="D17" s="37" t="s">
        <v>590</v>
      </c>
      <c r="E17" s="46">
        <v>8177650</v>
      </c>
      <c r="F17" s="37" t="s">
        <v>285</v>
      </c>
      <c r="G17" s="47" t="s">
        <v>28</v>
      </c>
      <c r="H17" s="47" t="s">
        <v>19</v>
      </c>
      <c r="I17" s="47" t="s">
        <v>14</v>
      </c>
      <c r="J17" s="69">
        <v>2008280</v>
      </c>
      <c r="K17" s="69">
        <v>70100</v>
      </c>
      <c r="L17" s="69">
        <v>0</v>
      </c>
      <c r="M17" s="69">
        <f>SUM(J17:L17)</f>
        <v>2078380</v>
      </c>
    </row>
    <row r="18" spans="1:13" hidden="1" outlineLevel="2" x14ac:dyDescent="0.25">
      <c r="A18" s="44">
        <v>13</v>
      </c>
      <c r="B18" s="37" t="s">
        <v>297</v>
      </c>
      <c r="C18" s="45">
        <v>26928060</v>
      </c>
      <c r="D18" s="37" t="s">
        <v>590</v>
      </c>
      <c r="E18" s="46">
        <v>3073634</v>
      </c>
      <c r="F18" s="37" t="s">
        <v>297</v>
      </c>
      <c r="G18" s="47" t="s">
        <v>28</v>
      </c>
      <c r="H18" s="47" t="s">
        <v>52</v>
      </c>
      <c r="I18" s="47" t="s">
        <v>81</v>
      </c>
      <c r="J18" s="69">
        <v>3462830</v>
      </c>
      <c r="K18" s="69">
        <v>130000</v>
      </c>
      <c r="L18" s="69">
        <v>0</v>
      </c>
      <c r="M18" s="69">
        <f>SUM(J18:L18)</f>
        <v>3592830</v>
      </c>
    </row>
    <row r="19" spans="1:13" outlineLevel="1" collapsed="1" x14ac:dyDescent="0.25">
      <c r="A19" s="44"/>
      <c r="B19" s="37"/>
      <c r="C19" s="45"/>
      <c r="D19" s="68" t="s">
        <v>666</v>
      </c>
      <c r="E19" s="46"/>
      <c r="F19" s="37"/>
      <c r="G19" s="47"/>
      <c r="H19" s="47"/>
      <c r="I19" s="47"/>
      <c r="J19" s="69">
        <f>SUBTOTAL(9,J6:J18)</f>
        <v>57474690</v>
      </c>
      <c r="K19" s="69">
        <f>SUBTOTAL(9,K6:K18)</f>
        <v>2471200</v>
      </c>
      <c r="L19" s="69">
        <f>SUBTOTAL(9,L6:L18)</f>
        <v>0</v>
      </c>
      <c r="M19" s="69">
        <f>SUBTOTAL(9,M6:M18)</f>
        <v>59945890</v>
      </c>
    </row>
    <row r="20" spans="1:13" ht="25.5" hidden="1" outlineLevel="2" x14ac:dyDescent="0.25">
      <c r="A20" s="44">
        <v>14</v>
      </c>
      <c r="B20" s="37" t="s">
        <v>71</v>
      </c>
      <c r="C20" s="45">
        <v>25300083</v>
      </c>
      <c r="D20" s="37" t="s">
        <v>598</v>
      </c>
      <c r="E20" s="46">
        <v>3989281</v>
      </c>
      <c r="F20" s="37" t="s">
        <v>75</v>
      </c>
      <c r="G20" s="47" t="s">
        <v>18</v>
      </c>
      <c r="H20" s="47" t="s">
        <v>44</v>
      </c>
      <c r="I20" s="47" t="s">
        <v>14</v>
      </c>
      <c r="J20" s="69">
        <v>3686330</v>
      </c>
      <c r="K20" s="69"/>
      <c r="L20" s="69">
        <v>0</v>
      </c>
      <c r="M20" s="69">
        <f>SUM(J20:L20)</f>
        <v>3686330</v>
      </c>
    </row>
    <row r="21" spans="1:13" ht="25.5" hidden="1" outlineLevel="2" x14ac:dyDescent="0.25">
      <c r="A21" s="44">
        <v>15</v>
      </c>
      <c r="B21" s="37" t="s">
        <v>71</v>
      </c>
      <c r="C21" s="45">
        <v>25300083</v>
      </c>
      <c r="D21" s="37" t="s">
        <v>598</v>
      </c>
      <c r="E21" s="46">
        <v>8323765</v>
      </c>
      <c r="F21" s="37" t="s">
        <v>78</v>
      </c>
      <c r="G21" s="47" t="s">
        <v>18</v>
      </c>
      <c r="H21" s="47" t="s">
        <v>44</v>
      </c>
      <c r="I21" s="47" t="s">
        <v>14</v>
      </c>
      <c r="J21" s="69">
        <v>2835640</v>
      </c>
      <c r="K21" s="69">
        <v>194000</v>
      </c>
      <c r="L21" s="69">
        <v>0</v>
      </c>
      <c r="M21" s="69">
        <f>SUM(J21:L21)</f>
        <v>3029640</v>
      </c>
    </row>
    <row r="22" spans="1:13" ht="25.5" hidden="1" outlineLevel="2" x14ac:dyDescent="0.25">
      <c r="A22" s="44">
        <v>16</v>
      </c>
      <c r="B22" s="37" t="s">
        <v>159</v>
      </c>
      <c r="C22" s="45">
        <v>70435618</v>
      </c>
      <c r="D22" s="37" t="s">
        <v>598</v>
      </c>
      <c r="E22" s="46">
        <v>1187474</v>
      </c>
      <c r="F22" s="37" t="s">
        <v>160</v>
      </c>
      <c r="G22" s="47" t="s">
        <v>18</v>
      </c>
      <c r="H22" s="47" t="s">
        <v>44</v>
      </c>
      <c r="I22" s="47" t="s">
        <v>143</v>
      </c>
      <c r="J22" s="69">
        <v>2381930</v>
      </c>
      <c r="K22" s="69">
        <v>250000</v>
      </c>
      <c r="L22" s="69">
        <v>0</v>
      </c>
      <c r="M22" s="69">
        <f>SUM(J22:L22)</f>
        <v>2631930</v>
      </c>
    </row>
    <row r="23" spans="1:13" ht="25.5" hidden="1" outlineLevel="2" x14ac:dyDescent="0.25">
      <c r="A23" s="44">
        <v>17</v>
      </c>
      <c r="B23" s="37" t="s">
        <v>166</v>
      </c>
      <c r="C23" s="45">
        <v>44018886</v>
      </c>
      <c r="D23" s="37" t="s">
        <v>598</v>
      </c>
      <c r="E23" s="46">
        <v>1963715</v>
      </c>
      <c r="F23" s="37" t="s">
        <v>169</v>
      </c>
      <c r="G23" s="47" t="s">
        <v>18</v>
      </c>
      <c r="H23" s="47" t="s">
        <v>44</v>
      </c>
      <c r="I23" s="47" t="s">
        <v>81</v>
      </c>
      <c r="J23" s="69">
        <v>1899880</v>
      </c>
      <c r="K23" s="69">
        <v>192800</v>
      </c>
      <c r="L23" s="69">
        <v>0</v>
      </c>
      <c r="M23" s="69">
        <f>SUM(J23:L23)</f>
        <v>2092680</v>
      </c>
    </row>
    <row r="24" spans="1:13" ht="25.5" hidden="1" outlineLevel="2" x14ac:dyDescent="0.25">
      <c r="A24" s="44">
        <v>18</v>
      </c>
      <c r="B24" s="37" t="s">
        <v>166</v>
      </c>
      <c r="C24" s="45">
        <v>44018886</v>
      </c>
      <c r="D24" s="37" t="s">
        <v>598</v>
      </c>
      <c r="E24" s="46">
        <v>5553082</v>
      </c>
      <c r="F24" s="37" t="s">
        <v>178</v>
      </c>
      <c r="G24" s="47" t="s">
        <v>18</v>
      </c>
      <c r="H24" s="47" t="s">
        <v>13</v>
      </c>
      <c r="I24" s="47" t="s">
        <v>81</v>
      </c>
      <c r="J24" s="69">
        <v>1417820</v>
      </c>
      <c r="K24" s="69">
        <v>143800</v>
      </c>
      <c r="L24" s="69">
        <v>0</v>
      </c>
      <c r="M24" s="69">
        <f>SUM(J24:L24)</f>
        <v>1561620</v>
      </c>
    </row>
    <row r="25" spans="1:13" ht="38.25" hidden="1" outlineLevel="2" x14ac:dyDescent="0.25">
      <c r="A25" s="44">
        <v>19</v>
      </c>
      <c r="B25" s="37" t="s">
        <v>232</v>
      </c>
      <c r="C25" s="45">
        <v>44117434</v>
      </c>
      <c r="D25" s="37" t="s">
        <v>598</v>
      </c>
      <c r="E25" s="46">
        <v>3219933</v>
      </c>
      <c r="F25" s="37" t="s">
        <v>235</v>
      </c>
      <c r="G25" s="47" t="s">
        <v>18</v>
      </c>
      <c r="H25" s="47" t="s">
        <v>13</v>
      </c>
      <c r="I25" s="47" t="s">
        <v>14</v>
      </c>
      <c r="J25" s="69">
        <v>1683520</v>
      </c>
      <c r="K25" s="69">
        <v>253100</v>
      </c>
      <c r="L25" s="69">
        <v>0</v>
      </c>
      <c r="M25" s="69">
        <f>SUM(J25:L25)</f>
        <v>1936620</v>
      </c>
    </row>
    <row r="26" spans="1:13" ht="25.5" outlineLevel="1" collapsed="1" x14ac:dyDescent="0.25">
      <c r="A26" s="44"/>
      <c r="B26" s="37"/>
      <c r="C26" s="45"/>
      <c r="D26" s="68" t="s">
        <v>667</v>
      </c>
      <c r="E26" s="46"/>
      <c r="F26" s="37"/>
      <c r="G26" s="47"/>
      <c r="H26" s="47"/>
      <c r="I26" s="47"/>
      <c r="J26" s="69">
        <f>SUBTOTAL(9,J20:J25)</f>
        <v>13905120</v>
      </c>
      <c r="K26" s="69">
        <f>SUBTOTAL(9,K20:K25)</f>
        <v>1033700</v>
      </c>
      <c r="L26" s="69">
        <f>SUBTOTAL(9,L20:L25)</f>
        <v>0</v>
      </c>
      <c r="M26" s="69">
        <f>SUBTOTAL(9,M20:M25)</f>
        <v>14938820</v>
      </c>
    </row>
    <row r="27" spans="1:13" ht="25.5" hidden="1" outlineLevel="2" x14ac:dyDescent="0.25">
      <c r="A27" s="44">
        <v>20</v>
      </c>
      <c r="B27" s="37" t="s">
        <v>87</v>
      </c>
      <c r="C27" s="45">
        <v>65267991</v>
      </c>
      <c r="D27" s="37" t="s">
        <v>603</v>
      </c>
      <c r="E27" s="46">
        <v>8496098</v>
      </c>
      <c r="F27" s="37" t="s">
        <v>87</v>
      </c>
      <c r="G27" s="47" t="s">
        <v>18</v>
      </c>
      <c r="H27" s="47" t="s">
        <v>44</v>
      </c>
      <c r="I27" s="47" t="s">
        <v>81</v>
      </c>
      <c r="J27" s="69">
        <v>2070500</v>
      </c>
      <c r="K27" s="69">
        <v>220400</v>
      </c>
      <c r="L27" s="69">
        <v>0</v>
      </c>
      <c r="M27" s="69">
        <f>SUM(J27:L27)</f>
        <v>2290900</v>
      </c>
    </row>
    <row r="28" spans="1:13" ht="25.5" hidden="1" outlineLevel="2" x14ac:dyDescent="0.25">
      <c r="A28" s="44">
        <v>21</v>
      </c>
      <c r="B28" s="37" t="s">
        <v>91</v>
      </c>
      <c r="C28" s="45">
        <v>73633178</v>
      </c>
      <c r="D28" s="37" t="s">
        <v>603</v>
      </c>
      <c r="E28" s="46">
        <v>3893111</v>
      </c>
      <c r="F28" s="37" t="s">
        <v>609</v>
      </c>
      <c r="G28" s="47" t="s">
        <v>18</v>
      </c>
      <c r="H28" s="47" t="s">
        <v>13</v>
      </c>
      <c r="I28" s="47" t="s">
        <v>59</v>
      </c>
      <c r="J28" s="69">
        <v>2265720</v>
      </c>
      <c r="K28" s="69">
        <v>241100</v>
      </c>
      <c r="L28" s="69">
        <v>0</v>
      </c>
      <c r="M28" s="69">
        <f>SUM(J28:L28)</f>
        <v>2506820</v>
      </c>
    </row>
    <row r="29" spans="1:13" ht="25.5" hidden="1" outlineLevel="2" x14ac:dyDescent="0.25">
      <c r="A29" s="44">
        <v>22</v>
      </c>
      <c r="B29" s="37" t="s">
        <v>99</v>
      </c>
      <c r="C29" s="45">
        <v>73632783</v>
      </c>
      <c r="D29" s="37" t="s">
        <v>603</v>
      </c>
      <c r="E29" s="46">
        <v>7371787</v>
      </c>
      <c r="F29" s="37" t="s">
        <v>105</v>
      </c>
      <c r="G29" s="47" t="s">
        <v>18</v>
      </c>
      <c r="H29" s="47" t="s">
        <v>13</v>
      </c>
      <c r="I29" s="47" t="s">
        <v>101</v>
      </c>
      <c r="J29" s="69">
        <v>2549680</v>
      </c>
      <c r="K29" s="69">
        <v>271400</v>
      </c>
      <c r="L29" s="69">
        <v>0</v>
      </c>
      <c r="M29" s="69">
        <f>SUM(J29:L29)</f>
        <v>2821080</v>
      </c>
    </row>
    <row r="30" spans="1:13" ht="25.5" hidden="1" outlineLevel="2" x14ac:dyDescent="0.25">
      <c r="A30" s="44">
        <v>23</v>
      </c>
      <c r="B30" s="37" t="s">
        <v>129</v>
      </c>
      <c r="C30" s="45">
        <v>47930560</v>
      </c>
      <c r="D30" s="37" t="s">
        <v>603</v>
      </c>
      <c r="E30" s="46">
        <v>4868538</v>
      </c>
      <c r="F30" s="37" t="s">
        <v>131</v>
      </c>
      <c r="G30" s="47" t="s">
        <v>18</v>
      </c>
      <c r="H30" s="47" t="s">
        <v>13</v>
      </c>
      <c r="I30" s="47" t="s">
        <v>56</v>
      </c>
      <c r="J30" s="69">
        <v>2271640</v>
      </c>
      <c r="K30" s="69">
        <v>241800</v>
      </c>
      <c r="L30" s="69">
        <v>0</v>
      </c>
      <c r="M30" s="69">
        <f>SUM(J30:L30)</f>
        <v>2513440</v>
      </c>
    </row>
    <row r="31" spans="1:13" hidden="1" outlineLevel="2" x14ac:dyDescent="0.25">
      <c r="A31" s="44">
        <v>24</v>
      </c>
      <c r="B31" s="37" t="s">
        <v>142</v>
      </c>
      <c r="C31" s="45">
        <v>73633071</v>
      </c>
      <c r="D31" s="37" t="s">
        <v>603</v>
      </c>
      <c r="E31" s="46">
        <v>3349012</v>
      </c>
      <c r="F31" s="37" t="s">
        <v>144</v>
      </c>
      <c r="G31" s="47" t="s">
        <v>18</v>
      </c>
      <c r="H31" s="47" t="s">
        <v>13</v>
      </c>
      <c r="I31" s="47" t="s">
        <v>143</v>
      </c>
      <c r="J31" s="69">
        <v>1591330</v>
      </c>
      <c r="K31" s="69">
        <v>169300</v>
      </c>
      <c r="L31" s="69">
        <v>0</v>
      </c>
      <c r="M31" s="69">
        <f>SUM(J31:L31)</f>
        <v>1760630</v>
      </c>
    </row>
    <row r="32" spans="1:13" hidden="1" outlineLevel="2" x14ac:dyDescent="0.25">
      <c r="A32" s="44">
        <v>25</v>
      </c>
      <c r="B32" s="37" t="s">
        <v>145</v>
      </c>
      <c r="C32" s="45">
        <v>48773514</v>
      </c>
      <c r="D32" s="37" t="s">
        <v>603</v>
      </c>
      <c r="E32" s="46">
        <v>8251985</v>
      </c>
      <c r="F32" s="37" t="s">
        <v>149</v>
      </c>
      <c r="G32" s="47" t="s">
        <v>18</v>
      </c>
      <c r="H32" s="47" t="s">
        <v>13</v>
      </c>
      <c r="I32" s="47" t="s">
        <v>59</v>
      </c>
      <c r="J32" s="69">
        <v>1478930</v>
      </c>
      <c r="K32" s="69">
        <v>157300</v>
      </c>
      <c r="L32" s="69">
        <v>0</v>
      </c>
      <c r="M32" s="69">
        <f>SUM(J32:L32)</f>
        <v>1636230</v>
      </c>
    </row>
    <row r="33" spans="1:13" hidden="1" outlineLevel="2" x14ac:dyDescent="0.25">
      <c r="A33" s="44">
        <v>26</v>
      </c>
      <c r="B33" s="37" t="s">
        <v>185</v>
      </c>
      <c r="C33" s="45">
        <v>48489336</v>
      </c>
      <c r="D33" s="37" t="s">
        <v>603</v>
      </c>
      <c r="E33" s="46">
        <v>8320216</v>
      </c>
      <c r="F33" s="37" t="s">
        <v>203</v>
      </c>
      <c r="G33" s="47" t="s">
        <v>18</v>
      </c>
      <c r="H33" s="47" t="s">
        <v>13</v>
      </c>
      <c r="I33" s="47" t="s">
        <v>187</v>
      </c>
      <c r="J33" s="69">
        <v>1348780</v>
      </c>
      <c r="K33" s="69">
        <v>143500</v>
      </c>
      <c r="L33" s="69">
        <v>0</v>
      </c>
      <c r="M33" s="69">
        <f>SUM(J33:L33)</f>
        <v>1492280</v>
      </c>
    </row>
    <row r="34" spans="1:13" ht="25.5" hidden="1" outlineLevel="2" x14ac:dyDescent="0.25">
      <c r="A34" s="44">
        <v>27</v>
      </c>
      <c r="B34" s="37" t="s">
        <v>206</v>
      </c>
      <c r="C34" s="45">
        <v>73633607</v>
      </c>
      <c r="D34" s="37" t="s">
        <v>603</v>
      </c>
      <c r="E34" s="46">
        <v>9612699</v>
      </c>
      <c r="F34" s="37" t="s">
        <v>210</v>
      </c>
      <c r="G34" s="47" t="s">
        <v>18</v>
      </c>
      <c r="H34" s="47" t="s">
        <v>44</v>
      </c>
      <c r="I34" s="47" t="s">
        <v>53</v>
      </c>
      <c r="J34" s="69">
        <v>1745140</v>
      </c>
      <c r="K34" s="69"/>
      <c r="L34" s="69">
        <v>0</v>
      </c>
      <c r="M34" s="69">
        <f>SUM(J34:L34)</f>
        <v>1745140</v>
      </c>
    </row>
    <row r="35" spans="1:13" hidden="1" outlineLevel="2" x14ac:dyDescent="0.25">
      <c r="A35" s="44">
        <v>28</v>
      </c>
      <c r="B35" s="37" t="s">
        <v>211</v>
      </c>
      <c r="C35" s="45">
        <v>47997885</v>
      </c>
      <c r="D35" s="37" t="s">
        <v>603</v>
      </c>
      <c r="E35" s="46">
        <v>1669176</v>
      </c>
      <c r="F35" s="37" t="s">
        <v>212</v>
      </c>
      <c r="G35" s="47" t="s">
        <v>18</v>
      </c>
      <c r="H35" s="47" t="s">
        <v>13</v>
      </c>
      <c r="I35" s="47" t="s">
        <v>213</v>
      </c>
      <c r="J35" s="69">
        <v>3194490</v>
      </c>
      <c r="K35" s="69">
        <v>300000</v>
      </c>
      <c r="L35" s="69">
        <v>0</v>
      </c>
      <c r="M35" s="69">
        <f>SUM(J35:L35)</f>
        <v>3494490</v>
      </c>
    </row>
    <row r="36" spans="1:13" hidden="1" outlineLevel="2" x14ac:dyDescent="0.25">
      <c r="A36" s="44">
        <v>29</v>
      </c>
      <c r="B36" s="37" t="s">
        <v>228</v>
      </c>
      <c r="C36" s="45">
        <v>44740778</v>
      </c>
      <c r="D36" s="37" t="s">
        <v>603</v>
      </c>
      <c r="E36" s="46">
        <v>1424535</v>
      </c>
      <c r="F36" s="37" t="s">
        <v>229</v>
      </c>
      <c r="G36" s="47" t="s">
        <v>18</v>
      </c>
      <c r="H36" s="47" t="s">
        <v>13</v>
      </c>
      <c r="I36" s="47" t="s">
        <v>59</v>
      </c>
      <c r="J36" s="69">
        <v>2324880</v>
      </c>
      <c r="K36" s="69">
        <v>204000</v>
      </c>
      <c r="L36" s="69">
        <v>0</v>
      </c>
      <c r="M36" s="69">
        <f>SUM(J36:L36)</f>
        <v>2528880</v>
      </c>
    </row>
    <row r="37" spans="1:13" ht="25.5" hidden="1" outlineLevel="2" x14ac:dyDescent="0.25">
      <c r="A37" s="44">
        <v>30</v>
      </c>
      <c r="B37" s="37" t="s">
        <v>242</v>
      </c>
      <c r="C37" s="45">
        <v>26870011</v>
      </c>
      <c r="D37" s="37" t="s">
        <v>603</v>
      </c>
      <c r="E37" s="46">
        <v>4198127</v>
      </c>
      <c r="F37" s="37" t="s">
        <v>243</v>
      </c>
      <c r="G37" s="47" t="s">
        <v>18</v>
      </c>
      <c r="H37" s="47" t="s">
        <v>13</v>
      </c>
      <c r="I37" s="47" t="s">
        <v>59</v>
      </c>
      <c r="J37" s="69">
        <v>970180</v>
      </c>
      <c r="K37" s="69">
        <v>85000</v>
      </c>
      <c r="L37" s="69">
        <v>0</v>
      </c>
      <c r="M37" s="69">
        <f>SUM(J37:L37)</f>
        <v>1055180</v>
      </c>
    </row>
    <row r="38" spans="1:13" ht="25.5" hidden="1" outlineLevel="2" x14ac:dyDescent="0.25">
      <c r="A38" s="44">
        <v>31</v>
      </c>
      <c r="B38" s="37" t="s">
        <v>634</v>
      </c>
      <c r="C38" s="50" t="s">
        <v>260</v>
      </c>
      <c r="D38" s="37" t="s">
        <v>603</v>
      </c>
      <c r="E38" s="46">
        <v>1499287</v>
      </c>
      <c r="F38" s="37" t="s">
        <v>264</v>
      </c>
      <c r="G38" s="47" t="s">
        <v>18</v>
      </c>
      <c r="H38" s="47" t="s">
        <v>44</v>
      </c>
      <c r="I38" s="47" t="s">
        <v>153</v>
      </c>
      <c r="J38" s="69">
        <v>2070500</v>
      </c>
      <c r="K38" s="69">
        <v>220400</v>
      </c>
      <c r="L38" s="69">
        <v>0</v>
      </c>
      <c r="M38" s="69">
        <f>SUM(J38:L38)</f>
        <v>2290900</v>
      </c>
    </row>
    <row r="39" spans="1:13" ht="25.5" hidden="1" outlineLevel="2" x14ac:dyDescent="0.25">
      <c r="A39" s="44">
        <v>32</v>
      </c>
      <c r="B39" s="37" t="s">
        <v>634</v>
      </c>
      <c r="C39" s="50" t="s">
        <v>260</v>
      </c>
      <c r="D39" s="37" t="s">
        <v>603</v>
      </c>
      <c r="E39" s="46">
        <v>5001310</v>
      </c>
      <c r="F39" s="37" t="s">
        <v>639</v>
      </c>
      <c r="G39" s="47" t="s">
        <v>18</v>
      </c>
      <c r="H39" s="47" t="s">
        <v>44</v>
      </c>
      <c r="I39" s="47" t="s">
        <v>122</v>
      </c>
      <c r="J39" s="69">
        <v>8577810</v>
      </c>
      <c r="K39" s="69">
        <v>869200</v>
      </c>
      <c r="L39" s="69">
        <v>0</v>
      </c>
      <c r="M39" s="69">
        <f>SUM(J39:L39)</f>
        <v>9447010</v>
      </c>
    </row>
    <row r="40" spans="1:13" ht="25.5" hidden="1" outlineLevel="2" x14ac:dyDescent="0.25">
      <c r="A40" s="44">
        <v>33</v>
      </c>
      <c r="B40" s="37" t="s">
        <v>634</v>
      </c>
      <c r="C40" s="50" t="s">
        <v>260</v>
      </c>
      <c r="D40" s="37" t="s">
        <v>603</v>
      </c>
      <c r="E40" s="46">
        <v>5181469</v>
      </c>
      <c r="F40" s="37" t="s">
        <v>275</v>
      </c>
      <c r="G40" s="47" t="s">
        <v>18</v>
      </c>
      <c r="H40" s="47" t="s">
        <v>13</v>
      </c>
      <c r="I40" s="47" t="s">
        <v>14</v>
      </c>
      <c r="J40" s="69">
        <v>2957860</v>
      </c>
      <c r="K40" s="69">
        <v>314800</v>
      </c>
      <c r="L40" s="69">
        <v>0</v>
      </c>
      <c r="M40" s="69">
        <f>SUM(J40:L40)</f>
        <v>3272660</v>
      </c>
    </row>
    <row r="41" spans="1:13" ht="25.5" hidden="1" outlineLevel="2" x14ac:dyDescent="0.25">
      <c r="A41" s="44">
        <v>34</v>
      </c>
      <c r="B41" s="37" t="s">
        <v>634</v>
      </c>
      <c r="C41" s="50" t="s">
        <v>260</v>
      </c>
      <c r="D41" s="37" t="s">
        <v>603</v>
      </c>
      <c r="E41" s="46">
        <v>6965352</v>
      </c>
      <c r="F41" s="37" t="s">
        <v>269</v>
      </c>
      <c r="G41" s="47" t="s">
        <v>18</v>
      </c>
      <c r="H41" s="47" t="s">
        <v>44</v>
      </c>
      <c r="I41" s="47" t="s">
        <v>59</v>
      </c>
      <c r="J41" s="69">
        <v>3395630</v>
      </c>
      <c r="K41" s="69">
        <v>361500</v>
      </c>
      <c r="L41" s="69">
        <v>0</v>
      </c>
      <c r="M41" s="69">
        <f>SUM(J41:L41)</f>
        <v>3757130</v>
      </c>
    </row>
    <row r="42" spans="1:13" ht="25.5" hidden="1" outlineLevel="2" x14ac:dyDescent="0.25">
      <c r="A42" s="44">
        <v>35</v>
      </c>
      <c r="B42" s="37" t="s">
        <v>311</v>
      </c>
      <c r="C42" s="45">
        <v>62180444</v>
      </c>
      <c r="D42" s="37" t="s">
        <v>603</v>
      </c>
      <c r="E42" s="46">
        <v>1373730</v>
      </c>
      <c r="F42" s="37" t="s">
        <v>312</v>
      </c>
      <c r="G42" s="47" t="s">
        <v>18</v>
      </c>
      <c r="H42" s="47" t="s">
        <v>13</v>
      </c>
      <c r="I42" s="47" t="s">
        <v>153</v>
      </c>
      <c r="J42" s="69">
        <v>916930</v>
      </c>
      <c r="K42" s="69">
        <v>77800</v>
      </c>
      <c r="L42" s="69">
        <v>0</v>
      </c>
      <c r="M42" s="69">
        <f>SUM(J42:L42)</f>
        <v>994730</v>
      </c>
    </row>
    <row r="43" spans="1:13" ht="38.25" hidden="1" outlineLevel="2" x14ac:dyDescent="0.25">
      <c r="A43" s="44">
        <v>36</v>
      </c>
      <c r="B43" s="37" t="s">
        <v>319</v>
      </c>
      <c r="C43" s="45">
        <v>71193430</v>
      </c>
      <c r="D43" s="37" t="s">
        <v>603</v>
      </c>
      <c r="E43" s="46">
        <v>6962438</v>
      </c>
      <c r="F43" s="37" t="s">
        <v>328</v>
      </c>
      <c r="G43" s="47" t="s">
        <v>18</v>
      </c>
      <c r="H43" s="47" t="s">
        <v>44</v>
      </c>
      <c r="I43" s="47" t="s">
        <v>37</v>
      </c>
      <c r="J43" s="69">
        <v>3786070</v>
      </c>
      <c r="K43" s="69">
        <v>40000</v>
      </c>
      <c r="L43" s="69">
        <v>0</v>
      </c>
      <c r="M43" s="69">
        <f>SUM(J43:L43)</f>
        <v>3826070</v>
      </c>
    </row>
    <row r="44" spans="1:13" ht="38.25" hidden="1" outlineLevel="2" x14ac:dyDescent="0.25">
      <c r="A44" s="44">
        <v>37</v>
      </c>
      <c r="B44" s="37" t="s">
        <v>415</v>
      </c>
      <c r="C44" s="45">
        <v>70850917</v>
      </c>
      <c r="D44" s="37" t="s">
        <v>603</v>
      </c>
      <c r="E44" s="46">
        <v>5055183</v>
      </c>
      <c r="F44" s="37" t="s">
        <v>416</v>
      </c>
      <c r="G44" s="47" t="s">
        <v>18</v>
      </c>
      <c r="H44" s="47" t="s">
        <v>44</v>
      </c>
      <c r="I44" s="47" t="s">
        <v>14</v>
      </c>
      <c r="J44" s="69">
        <v>2484600</v>
      </c>
      <c r="K44" s="69">
        <v>264400</v>
      </c>
      <c r="L44" s="69">
        <v>0</v>
      </c>
      <c r="M44" s="69">
        <f>SUM(J44:L44)</f>
        <v>2749000</v>
      </c>
    </row>
    <row r="45" spans="1:13" ht="38.25" hidden="1" outlineLevel="2" x14ac:dyDescent="0.25">
      <c r="A45" s="44">
        <v>38</v>
      </c>
      <c r="B45" s="37" t="s">
        <v>335</v>
      </c>
      <c r="C45" s="45">
        <v>71230629</v>
      </c>
      <c r="D45" s="37" t="s">
        <v>603</v>
      </c>
      <c r="E45" s="46">
        <v>4417383</v>
      </c>
      <c r="F45" s="37" t="s">
        <v>337</v>
      </c>
      <c r="G45" s="47" t="s">
        <v>18</v>
      </c>
      <c r="H45" s="47" t="s">
        <v>44</v>
      </c>
      <c r="I45" s="47" t="s">
        <v>187</v>
      </c>
      <c r="J45" s="69">
        <v>2100000</v>
      </c>
      <c r="K45" s="69">
        <v>236100</v>
      </c>
      <c r="L45" s="69">
        <v>0</v>
      </c>
      <c r="M45" s="69">
        <f>SUM(J45:L45)</f>
        <v>2336100</v>
      </c>
    </row>
    <row r="46" spans="1:13" ht="25.5" outlineLevel="1" collapsed="1" x14ac:dyDescent="0.25">
      <c r="A46" s="44"/>
      <c r="B46" s="37"/>
      <c r="C46" s="45"/>
      <c r="D46" s="68" t="s">
        <v>668</v>
      </c>
      <c r="E46" s="46"/>
      <c r="F46" s="37"/>
      <c r="G46" s="47"/>
      <c r="H46" s="47"/>
      <c r="I46" s="47"/>
      <c r="J46" s="69">
        <f>SUBTOTAL(9,J27:J45)</f>
        <v>48100670</v>
      </c>
      <c r="K46" s="69">
        <f>SUBTOTAL(9,K27:K45)</f>
        <v>4418000</v>
      </c>
      <c r="L46" s="69">
        <f>SUBTOTAL(9,L27:L45)</f>
        <v>0</v>
      </c>
      <c r="M46" s="69">
        <f>SUBTOTAL(9,M27:M45)</f>
        <v>52518670</v>
      </c>
    </row>
    <row r="47" spans="1:13" ht="25.5" hidden="1" outlineLevel="2" x14ac:dyDescent="0.25">
      <c r="A47" s="44">
        <v>39</v>
      </c>
      <c r="B47" s="37" t="s">
        <v>634</v>
      </c>
      <c r="C47" s="50" t="s">
        <v>260</v>
      </c>
      <c r="D47" s="37" t="s">
        <v>635</v>
      </c>
      <c r="E47" s="46">
        <v>1056682</v>
      </c>
      <c r="F47" s="37" t="s">
        <v>264</v>
      </c>
      <c r="G47" s="47" t="s">
        <v>28</v>
      </c>
      <c r="H47" s="47" t="s">
        <v>44</v>
      </c>
      <c r="I47" s="47" t="s">
        <v>153</v>
      </c>
      <c r="J47" s="69">
        <v>21258890</v>
      </c>
      <c r="K47" s="69">
        <v>345200</v>
      </c>
      <c r="L47" s="69">
        <v>0</v>
      </c>
      <c r="M47" s="69">
        <f>SUM(J47:L47)</f>
        <v>21604090</v>
      </c>
    </row>
    <row r="48" spans="1:13" ht="25.5" hidden="1" outlineLevel="2" x14ac:dyDescent="0.25">
      <c r="A48" s="44">
        <v>40</v>
      </c>
      <c r="B48" s="37" t="s">
        <v>634</v>
      </c>
      <c r="C48" s="50" t="s">
        <v>260</v>
      </c>
      <c r="D48" s="37" t="s">
        <v>635</v>
      </c>
      <c r="E48" s="46">
        <v>2044545</v>
      </c>
      <c r="F48" s="37" t="s">
        <v>262</v>
      </c>
      <c r="G48" s="47" t="s">
        <v>28</v>
      </c>
      <c r="H48" s="47" t="s">
        <v>44</v>
      </c>
      <c r="I48" s="47" t="s">
        <v>53</v>
      </c>
      <c r="J48" s="69">
        <v>7230300</v>
      </c>
      <c r="K48" s="69">
        <v>147900</v>
      </c>
      <c r="L48" s="69">
        <v>0</v>
      </c>
      <c r="M48" s="69">
        <f>SUM(J48:L48)</f>
        <v>7378200</v>
      </c>
    </row>
    <row r="49" spans="1:13" ht="38.25" hidden="1" outlineLevel="2" x14ac:dyDescent="0.25">
      <c r="A49" s="44">
        <v>41</v>
      </c>
      <c r="B49" s="51" t="s">
        <v>400</v>
      </c>
      <c r="C49" s="50" t="s">
        <v>401</v>
      </c>
      <c r="D49" s="37" t="s">
        <v>635</v>
      </c>
      <c r="E49" s="46">
        <v>3814684</v>
      </c>
      <c r="F49" s="37" t="s">
        <v>403</v>
      </c>
      <c r="G49" s="47" t="s">
        <v>28</v>
      </c>
      <c r="H49" s="47" t="s">
        <v>44</v>
      </c>
      <c r="I49" s="47" t="s">
        <v>56</v>
      </c>
      <c r="J49" s="69">
        <v>30870000</v>
      </c>
      <c r="K49" s="69">
        <v>278200</v>
      </c>
      <c r="L49" s="69">
        <v>0</v>
      </c>
      <c r="M49" s="69">
        <f>SUM(J49:L49)</f>
        <v>31148200</v>
      </c>
    </row>
    <row r="50" spans="1:13" ht="38.25" hidden="1" outlineLevel="2" x14ac:dyDescent="0.25">
      <c r="A50" s="44">
        <v>42</v>
      </c>
      <c r="B50" s="51" t="s">
        <v>400</v>
      </c>
      <c r="C50" s="50" t="s">
        <v>401</v>
      </c>
      <c r="D50" s="37" t="s">
        <v>635</v>
      </c>
      <c r="E50" s="46">
        <v>7585771</v>
      </c>
      <c r="F50" s="37" t="s">
        <v>406</v>
      </c>
      <c r="G50" s="47" t="s">
        <v>28</v>
      </c>
      <c r="H50" s="47" t="s">
        <v>44</v>
      </c>
      <c r="I50" s="47" t="s">
        <v>37</v>
      </c>
      <c r="J50" s="69">
        <v>26635000</v>
      </c>
      <c r="K50" s="69">
        <v>207800</v>
      </c>
      <c r="L50" s="69">
        <v>0</v>
      </c>
      <c r="M50" s="69">
        <f>SUM(J50:L50)</f>
        <v>26842800</v>
      </c>
    </row>
    <row r="51" spans="1:13" ht="38.25" hidden="1" outlineLevel="2" x14ac:dyDescent="0.25">
      <c r="A51" s="44">
        <v>43</v>
      </c>
      <c r="B51" s="51" t="s">
        <v>400</v>
      </c>
      <c r="C51" s="50" t="s">
        <v>401</v>
      </c>
      <c r="D51" s="37" t="s">
        <v>635</v>
      </c>
      <c r="E51" s="46">
        <v>9985120</v>
      </c>
      <c r="F51" s="37" t="s">
        <v>407</v>
      </c>
      <c r="G51" s="47" t="s">
        <v>28</v>
      </c>
      <c r="H51" s="47" t="s">
        <v>44</v>
      </c>
      <c r="I51" s="47" t="s">
        <v>37</v>
      </c>
      <c r="J51" s="69">
        <v>12249170</v>
      </c>
      <c r="K51" s="69">
        <v>198800</v>
      </c>
      <c r="L51" s="69">
        <v>0</v>
      </c>
      <c r="M51" s="69">
        <f>SUM(J51:L51)</f>
        <v>12447970</v>
      </c>
    </row>
    <row r="52" spans="1:13" ht="38.25" hidden="1" outlineLevel="2" x14ac:dyDescent="0.25">
      <c r="A52" s="44">
        <v>44</v>
      </c>
      <c r="B52" s="37" t="s">
        <v>319</v>
      </c>
      <c r="C52" s="45">
        <v>71193430</v>
      </c>
      <c r="D52" s="37" t="s">
        <v>635</v>
      </c>
      <c r="E52" s="46">
        <v>1254323</v>
      </c>
      <c r="F52" s="37" t="s">
        <v>320</v>
      </c>
      <c r="G52" s="47" t="s">
        <v>28</v>
      </c>
      <c r="H52" s="47" t="s">
        <v>44</v>
      </c>
      <c r="I52" s="47" t="s">
        <v>37</v>
      </c>
      <c r="J52" s="69">
        <v>43556640</v>
      </c>
      <c r="K52" s="69">
        <v>320000</v>
      </c>
      <c r="L52" s="69">
        <v>0</v>
      </c>
      <c r="M52" s="69">
        <f>SUM(J52:L52)</f>
        <v>43876640</v>
      </c>
    </row>
    <row r="53" spans="1:13" ht="38.25" hidden="1" outlineLevel="2" x14ac:dyDescent="0.25">
      <c r="A53" s="44">
        <v>45</v>
      </c>
      <c r="B53" s="37" t="s">
        <v>415</v>
      </c>
      <c r="C53" s="45">
        <v>70850917</v>
      </c>
      <c r="D53" s="37" t="s">
        <v>635</v>
      </c>
      <c r="E53" s="46">
        <v>5277371</v>
      </c>
      <c r="F53" s="37" t="s">
        <v>752</v>
      </c>
      <c r="G53" s="47" t="s">
        <v>28</v>
      </c>
      <c r="H53" s="47" t="s">
        <v>44</v>
      </c>
      <c r="I53" s="47" t="s">
        <v>14</v>
      </c>
      <c r="J53" s="69">
        <v>9373000</v>
      </c>
      <c r="K53" s="69">
        <v>177400</v>
      </c>
      <c r="L53" s="69">
        <v>0</v>
      </c>
      <c r="M53" s="69">
        <f>SUM(J53:L53)</f>
        <v>9550400</v>
      </c>
    </row>
    <row r="54" spans="1:13" ht="38.25" hidden="1" outlineLevel="2" x14ac:dyDescent="0.25">
      <c r="A54" s="44">
        <v>46</v>
      </c>
      <c r="B54" s="37" t="s">
        <v>415</v>
      </c>
      <c r="C54" s="45">
        <v>70850917</v>
      </c>
      <c r="D54" s="37" t="s">
        <v>635</v>
      </c>
      <c r="E54" s="46">
        <v>6482378</v>
      </c>
      <c r="F54" s="37" t="s">
        <v>418</v>
      </c>
      <c r="G54" s="47" t="s">
        <v>28</v>
      </c>
      <c r="H54" s="47" t="s">
        <v>44</v>
      </c>
      <c r="I54" s="47" t="s">
        <v>29</v>
      </c>
      <c r="J54" s="69">
        <v>14558000</v>
      </c>
      <c r="K54" s="69"/>
      <c r="L54" s="69">
        <v>0</v>
      </c>
      <c r="M54" s="69">
        <f>SUM(J54:L54)</f>
        <v>14558000</v>
      </c>
    </row>
    <row r="55" spans="1:13" ht="38.25" hidden="1" outlineLevel="2" x14ac:dyDescent="0.25">
      <c r="A55" s="44">
        <v>47</v>
      </c>
      <c r="B55" s="37" t="s">
        <v>423</v>
      </c>
      <c r="C55" s="50" t="s">
        <v>424</v>
      </c>
      <c r="D55" s="37" t="s">
        <v>635</v>
      </c>
      <c r="E55" s="46">
        <v>3212835</v>
      </c>
      <c r="F55" s="37" t="s">
        <v>413</v>
      </c>
      <c r="G55" s="47" t="s">
        <v>28</v>
      </c>
      <c r="H55" s="47" t="s">
        <v>44</v>
      </c>
      <c r="I55" s="47" t="s">
        <v>187</v>
      </c>
      <c r="J55" s="69">
        <v>11641770</v>
      </c>
      <c r="K55" s="69">
        <v>187400</v>
      </c>
      <c r="L55" s="69">
        <v>0</v>
      </c>
      <c r="M55" s="69">
        <f>SUM(J55:L55)</f>
        <v>11829170</v>
      </c>
    </row>
    <row r="56" spans="1:13" ht="38.25" hidden="1" outlineLevel="2" x14ac:dyDescent="0.25">
      <c r="A56" s="44">
        <v>48</v>
      </c>
      <c r="B56" s="37" t="s">
        <v>423</v>
      </c>
      <c r="C56" s="50" t="s">
        <v>424</v>
      </c>
      <c r="D56" s="37" t="s">
        <v>635</v>
      </c>
      <c r="E56" s="46">
        <v>5136643</v>
      </c>
      <c r="F56" s="37" t="s">
        <v>427</v>
      </c>
      <c r="G56" s="47" t="s">
        <v>28</v>
      </c>
      <c r="H56" s="47" t="s">
        <v>44</v>
      </c>
      <c r="I56" s="47" t="s">
        <v>81</v>
      </c>
      <c r="J56" s="69">
        <v>20050000</v>
      </c>
      <c r="K56" s="69">
        <v>429600</v>
      </c>
      <c r="L56" s="69">
        <v>0</v>
      </c>
      <c r="M56" s="69">
        <f>SUM(J56:L56)</f>
        <v>20479600</v>
      </c>
    </row>
    <row r="57" spans="1:13" ht="38.25" hidden="1" outlineLevel="2" x14ac:dyDescent="0.25">
      <c r="A57" s="44">
        <v>49</v>
      </c>
      <c r="B57" s="37" t="s">
        <v>423</v>
      </c>
      <c r="C57" s="50" t="s">
        <v>424</v>
      </c>
      <c r="D57" s="37" t="s">
        <v>635</v>
      </c>
      <c r="E57" s="46">
        <v>7057786</v>
      </c>
      <c r="F57" s="37" t="s">
        <v>425</v>
      </c>
      <c r="G57" s="47" t="s">
        <v>28</v>
      </c>
      <c r="H57" s="47" t="s">
        <v>44</v>
      </c>
      <c r="I57" s="47" t="s">
        <v>81</v>
      </c>
      <c r="J57" s="69">
        <v>29750000</v>
      </c>
      <c r="K57" s="69">
        <v>246500</v>
      </c>
      <c r="L57" s="69">
        <v>0</v>
      </c>
      <c r="M57" s="69">
        <f>SUM(J57:L57)</f>
        <v>29996500</v>
      </c>
    </row>
    <row r="58" spans="1:13" ht="38.25" hidden="1" outlineLevel="2" x14ac:dyDescent="0.25">
      <c r="A58" s="44">
        <v>50</v>
      </c>
      <c r="B58" s="37" t="s">
        <v>423</v>
      </c>
      <c r="C58" s="50" t="s">
        <v>424</v>
      </c>
      <c r="D58" s="37" t="s">
        <v>635</v>
      </c>
      <c r="E58" s="46">
        <v>7157277</v>
      </c>
      <c r="F58" s="37" t="s">
        <v>431</v>
      </c>
      <c r="G58" s="47" t="s">
        <v>28</v>
      </c>
      <c r="H58" s="47" t="s">
        <v>44</v>
      </c>
      <c r="I58" s="47" t="s">
        <v>81</v>
      </c>
      <c r="J58" s="69">
        <v>21930000</v>
      </c>
      <c r="K58" s="69">
        <v>207000</v>
      </c>
      <c r="L58" s="69">
        <v>0</v>
      </c>
      <c r="M58" s="69">
        <f>SUM(J58:L58)</f>
        <v>22137000</v>
      </c>
    </row>
    <row r="59" spans="1:13" ht="38.25" hidden="1" outlineLevel="2" x14ac:dyDescent="0.25">
      <c r="A59" s="44">
        <v>51</v>
      </c>
      <c r="B59" s="37" t="s">
        <v>423</v>
      </c>
      <c r="C59" s="50" t="s">
        <v>424</v>
      </c>
      <c r="D59" s="37" t="s">
        <v>635</v>
      </c>
      <c r="E59" s="46">
        <v>7895834</v>
      </c>
      <c r="F59" s="37" t="s">
        <v>753</v>
      </c>
      <c r="G59" s="47" t="s">
        <v>28</v>
      </c>
      <c r="H59" s="47" t="s">
        <v>44</v>
      </c>
      <c r="I59" s="47" t="s">
        <v>81</v>
      </c>
      <c r="J59" s="69">
        <v>6428280</v>
      </c>
      <c r="K59" s="69">
        <v>88700</v>
      </c>
      <c r="L59" s="69">
        <v>0</v>
      </c>
      <c r="M59" s="69">
        <f>SUM(J59:L59)</f>
        <v>6516980</v>
      </c>
    </row>
    <row r="60" spans="1:13" ht="38.25" hidden="1" outlineLevel="2" x14ac:dyDescent="0.25">
      <c r="A60" s="44">
        <v>52</v>
      </c>
      <c r="B60" s="37" t="s">
        <v>423</v>
      </c>
      <c r="C60" s="50" t="s">
        <v>424</v>
      </c>
      <c r="D60" s="37" t="s">
        <v>635</v>
      </c>
      <c r="E60" s="46">
        <v>9147782</v>
      </c>
      <c r="F60" s="37" t="s">
        <v>433</v>
      </c>
      <c r="G60" s="47" t="s">
        <v>28</v>
      </c>
      <c r="H60" s="47" t="s">
        <v>44</v>
      </c>
      <c r="I60" s="47" t="s">
        <v>81</v>
      </c>
      <c r="J60" s="69">
        <v>16950000</v>
      </c>
      <c r="K60" s="69">
        <v>242100</v>
      </c>
      <c r="L60" s="69">
        <v>0</v>
      </c>
      <c r="M60" s="69">
        <f>SUM(J60:L60)</f>
        <v>17192100</v>
      </c>
    </row>
    <row r="61" spans="1:13" ht="38.25" hidden="1" outlineLevel="2" x14ac:dyDescent="0.25">
      <c r="A61" s="44">
        <v>53</v>
      </c>
      <c r="B61" s="37" t="s">
        <v>423</v>
      </c>
      <c r="C61" s="50" t="s">
        <v>424</v>
      </c>
      <c r="D61" s="37" t="s">
        <v>635</v>
      </c>
      <c r="E61" s="46">
        <v>9227617</v>
      </c>
      <c r="F61" s="37" t="s">
        <v>434</v>
      </c>
      <c r="G61" s="47" t="s">
        <v>28</v>
      </c>
      <c r="H61" s="47" t="s">
        <v>44</v>
      </c>
      <c r="I61" s="47" t="s">
        <v>81</v>
      </c>
      <c r="J61" s="69">
        <v>24700000</v>
      </c>
      <c r="K61" s="69">
        <v>389200</v>
      </c>
      <c r="L61" s="69">
        <v>0</v>
      </c>
      <c r="M61" s="69">
        <f>SUM(J61:L61)</f>
        <v>25089200</v>
      </c>
    </row>
    <row r="62" spans="1:13" ht="63.75" hidden="1" outlineLevel="2" x14ac:dyDescent="0.25">
      <c r="A62" s="44">
        <v>54</v>
      </c>
      <c r="B62" s="37" t="s">
        <v>436</v>
      </c>
      <c r="C62" s="45">
        <v>49562827</v>
      </c>
      <c r="D62" s="37" t="s">
        <v>635</v>
      </c>
      <c r="E62" s="46">
        <v>5730896</v>
      </c>
      <c r="F62" s="37" t="s">
        <v>758</v>
      </c>
      <c r="G62" s="47" t="s">
        <v>28</v>
      </c>
      <c r="H62" s="47" t="s">
        <v>44</v>
      </c>
      <c r="I62" s="47" t="s">
        <v>101</v>
      </c>
      <c r="J62" s="69">
        <v>8638000</v>
      </c>
      <c r="K62" s="69">
        <v>177400</v>
      </c>
      <c r="L62" s="69">
        <v>0</v>
      </c>
      <c r="M62" s="69">
        <f>SUM(J62:L62)</f>
        <v>8815400</v>
      </c>
    </row>
    <row r="63" spans="1:13" ht="63.75" hidden="1" outlineLevel="2" x14ac:dyDescent="0.25">
      <c r="A63" s="44">
        <v>55</v>
      </c>
      <c r="B63" s="37" t="s">
        <v>436</v>
      </c>
      <c r="C63" s="45">
        <v>49562827</v>
      </c>
      <c r="D63" s="37" t="s">
        <v>635</v>
      </c>
      <c r="E63" s="46">
        <v>8138516</v>
      </c>
      <c r="F63" s="37" t="s">
        <v>760</v>
      </c>
      <c r="G63" s="47" t="s">
        <v>28</v>
      </c>
      <c r="H63" s="47" t="s">
        <v>44</v>
      </c>
      <c r="I63" s="47" t="s">
        <v>101</v>
      </c>
      <c r="J63" s="69">
        <v>8506000</v>
      </c>
      <c r="K63" s="69">
        <v>177400</v>
      </c>
      <c r="L63" s="69">
        <v>0</v>
      </c>
      <c r="M63" s="69">
        <f>SUM(J63:L63)</f>
        <v>8683400</v>
      </c>
    </row>
    <row r="64" spans="1:13" ht="38.25" outlineLevel="1" collapsed="1" x14ac:dyDescent="0.25">
      <c r="A64" s="44"/>
      <c r="B64" s="37"/>
      <c r="C64" s="45"/>
      <c r="D64" s="68" t="s">
        <v>669</v>
      </c>
      <c r="E64" s="46"/>
      <c r="F64" s="37"/>
      <c r="G64" s="47"/>
      <c r="H64" s="47"/>
      <c r="I64" s="47"/>
      <c r="J64" s="69">
        <f>SUBTOTAL(9,J47:J63)</f>
        <v>314325050</v>
      </c>
      <c r="K64" s="69">
        <f>SUBTOTAL(9,K47:K63)</f>
        <v>3820600</v>
      </c>
      <c r="L64" s="69">
        <f>SUBTOTAL(9,L47:L63)</f>
        <v>0</v>
      </c>
      <c r="M64" s="69">
        <f>SUBTOTAL(9,M47:M63)</f>
        <v>318145650</v>
      </c>
    </row>
    <row r="65" spans="1:13" ht="25.5" hidden="1" outlineLevel="2" x14ac:dyDescent="0.25">
      <c r="A65" s="44">
        <v>56</v>
      </c>
      <c r="B65" s="37" t="s">
        <v>62</v>
      </c>
      <c r="C65" s="45">
        <v>29295327</v>
      </c>
      <c r="D65" s="37" t="s">
        <v>596</v>
      </c>
      <c r="E65" s="46">
        <v>6991665</v>
      </c>
      <c r="F65" s="37" t="s">
        <v>62</v>
      </c>
      <c r="G65" s="47" t="s">
        <v>28</v>
      </c>
      <c r="H65" s="47" t="s">
        <v>13</v>
      </c>
      <c r="I65" s="47" t="s">
        <v>56</v>
      </c>
      <c r="J65" s="69">
        <v>11924030</v>
      </c>
      <c r="K65" s="69"/>
      <c r="L65" s="69">
        <v>0</v>
      </c>
      <c r="M65" s="69">
        <f>SUM(J65:L65)</f>
        <v>11924030</v>
      </c>
    </row>
    <row r="66" spans="1:13" ht="25.5" hidden="1" outlineLevel="2" x14ac:dyDescent="0.25">
      <c r="A66" s="44">
        <v>57</v>
      </c>
      <c r="B66" s="37" t="s">
        <v>65</v>
      </c>
      <c r="C66" s="45">
        <v>47934531</v>
      </c>
      <c r="D66" s="37" t="s">
        <v>596</v>
      </c>
      <c r="E66" s="46">
        <v>1375503</v>
      </c>
      <c r="F66" s="37" t="s">
        <v>65</v>
      </c>
      <c r="G66" s="47" t="s">
        <v>28</v>
      </c>
      <c r="H66" s="47" t="s">
        <v>13</v>
      </c>
      <c r="I66" s="47" t="s">
        <v>66</v>
      </c>
      <c r="J66" s="69">
        <v>25407000</v>
      </c>
      <c r="K66" s="69">
        <v>0</v>
      </c>
      <c r="L66" s="69">
        <v>0</v>
      </c>
      <c r="M66" s="69">
        <f>SUM(J66:L66)</f>
        <v>25407000</v>
      </c>
    </row>
    <row r="67" spans="1:13" ht="25.5" hidden="1" outlineLevel="2" x14ac:dyDescent="0.25">
      <c r="A67" s="44">
        <v>58</v>
      </c>
      <c r="B67" s="37" t="s">
        <v>91</v>
      </c>
      <c r="C67" s="45">
        <v>73633178</v>
      </c>
      <c r="D67" s="37" t="s">
        <v>596</v>
      </c>
      <c r="E67" s="46">
        <v>1320592</v>
      </c>
      <c r="F67" s="37" t="s">
        <v>92</v>
      </c>
      <c r="G67" s="47" t="s">
        <v>28</v>
      </c>
      <c r="H67" s="47" t="s">
        <v>13</v>
      </c>
      <c r="I67" s="47" t="s">
        <v>59</v>
      </c>
      <c r="J67" s="69">
        <v>10051440</v>
      </c>
      <c r="K67" s="69">
        <v>607300</v>
      </c>
      <c r="L67" s="69">
        <v>0</v>
      </c>
      <c r="M67" s="69">
        <f>SUM(J67:L67)</f>
        <v>10658740</v>
      </c>
    </row>
    <row r="68" spans="1:13" ht="25.5" hidden="1" outlineLevel="2" x14ac:dyDescent="0.25">
      <c r="A68" s="44">
        <v>59</v>
      </c>
      <c r="B68" s="37" t="s">
        <v>91</v>
      </c>
      <c r="C68" s="45">
        <v>73633178</v>
      </c>
      <c r="D68" s="37" t="s">
        <v>596</v>
      </c>
      <c r="E68" s="46">
        <v>6211334</v>
      </c>
      <c r="F68" s="37" t="s">
        <v>95</v>
      </c>
      <c r="G68" s="47" t="s">
        <v>28</v>
      </c>
      <c r="H68" s="47" t="s">
        <v>13</v>
      </c>
      <c r="I68" s="47" t="s">
        <v>59</v>
      </c>
      <c r="J68" s="69">
        <v>4307760</v>
      </c>
      <c r="K68" s="69">
        <v>260100</v>
      </c>
      <c r="L68" s="69">
        <v>0</v>
      </c>
      <c r="M68" s="69">
        <f>SUM(J68:L68)</f>
        <v>4567860</v>
      </c>
    </row>
    <row r="69" spans="1:13" ht="38.25" hidden="1" outlineLevel="2" x14ac:dyDescent="0.25">
      <c r="A69" s="44">
        <v>60</v>
      </c>
      <c r="B69" s="37" t="s">
        <v>387</v>
      </c>
      <c r="C69" s="45">
        <v>70851042</v>
      </c>
      <c r="D69" s="37" t="s">
        <v>596</v>
      </c>
      <c r="E69" s="46">
        <v>8660859</v>
      </c>
      <c r="F69" s="37" t="s">
        <v>387</v>
      </c>
      <c r="G69" s="47" t="s">
        <v>28</v>
      </c>
      <c r="H69" s="47" t="s">
        <v>13</v>
      </c>
      <c r="I69" s="47" t="s">
        <v>14</v>
      </c>
      <c r="J69" s="69">
        <v>6832000</v>
      </c>
      <c r="K69" s="69"/>
      <c r="L69" s="69">
        <v>0</v>
      </c>
      <c r="M69" s="69">
        <f>SUM(J69:L69)</f>
        <v>6832000</v>
      </c>
    </row>
    <row r="70" spans="1:13" ht="25.5" hidden="1" outlineLevel="2" x14ac:dyDescent="0.25">
      <c r="A70" s="44">
        <v>61</v>
      </c>
      <c r="B70" s="37" t="s">
        <v>115</v>
      </c>
      <c r="C70" s="45">
        <v>68684053</v>
      </c>
      <c r="D70" s="37" t="s">
        <v>596</v>
      </c>
      <c r="E70" s="46">
        <v>5508286</v>
      </c>
      <c r="F70" s="37" t="s">
        <v>115</v>
      </c>
      <c r="G70" s="47" t="s">
        <v>28</v>
      </c>
      <c r="H70" s="47" t="s">
        <v>13</v>
      </c>
      <c r="I70" s="47" t="s">
        <v>37</v>
      </c>
      <c r="J70" s="69">
        <v>4547080</v>
      </c>
      <c r="K70" s="69">
        <v>200000</v>
      </c>
      <c r="L70" s="69">
        <v>0</v>
      </c>
      <c r="M70" s="69">
        <f>SUM(J70:L70)</f>
        <v>4747080</v>
      </c>
    </row>
    <row r="71" spans="1:13" ht="38.25" hidden="1" outlineLevel="2" x14ac:dyDescent="0.25">
      <c r="A71" s="44">
        <v>62</v>
      </c>
      <c r="B71" s="37" t="s">
        <v>388</v>
      </c>
      <c r="C71" s="45">
        <v>70850895</v>
      </c>
      <c r="D71" s="37" t="s">
        <v>596</v>
      </c>
      <c r="E71" s="46">
        <v>9612398</v>
      </c>
      <c r="F71" s="37" t="s">
        <v>388</v>
      </c>
      <c r="G71" s="47" t="s">
        <v>28</v>
      </c>
      <c r="H71" s="47" t="s">
        <v>13</v>
      </c>
      <c r="I71" s="47" t="s">
        <v>53</v>
      </c>
      <c r="J71" s="69">
        <v>20610000</v>
      </c>
      <c r="K71" s="69"/>
      <c r="L71" s="69">
        <v>0</v>
      </c>
      <c r="M71" s="69">
        <f>SUM(J71:L71)</f>
        <v>20610000</v>
      </c>
    </row>
    <row r="72" spans="1:13" ht="38.25" hidden="1" outlineLevel="2" x14ac:dyDescent="0.25">
      <c r="A72" s="44">
        <v>63</v>
      </c>
      <c r="B72" s="37" t="s">
        <v>656</v>
      </c>
      <c r="C72" s="45">
        <v>70850909</v>
      </c>
      <c r="D72" s="37" t="s">
        <v>596</v>
      </c>
      <c r="E72" s="46">
        <v>6523437</v>
      </c>
      <c r="F72" s="37" t="s">
        <v>656</v>
      </c>
      <c r="G72" s="47" t="s">
        <v>28</v>
      </c>
      <c r="H72" s="47" t="s">
        <v>13</v>
      </c>
      <c r="I72" s="47" t="s">
        <v>143</v>
      </c>
      <c r="J72" s="69">
        <v>9572800</v>
      </c>
      <c r="K72" s="69">
        <v>578400</v>
      </c>
      <c r="L72" s="69">
        <v>0</v>
      </c>
      <c r="M72" s="69">
        <f>SUM(J72:L72)</f>
        <v>10151200</v>
      </c>
    </row>
    <row r="73" spans="1:13" ht="25.5" hidden="1" outlineLevel="2" x14ac:dyDescent="0.25">
      <c r="A73" s="44">
        <v>64</v>
      </c>
      <c r="B73" s="37" t="s">
        <v>390</v>
      </c>
      <c r="C73" s="45">
        <v>70850941</v>
      </c>
      <c r="D73" s="37" t="s">
        <v>596</v>
      </c>
      <c r="E73" s="46">
        <v>6376307</v>
      </c>
      <c r="F73" s="37" t="s">
        <v>390</v>
      </c>
      <c r="G73" s="47" t="s">
        <v>28</v>
      </c>
      <c r="H73" s="47" t="s">
        <v>13</v>
      </c>
      <c r="I73" s="47" t="s">
        <v>14</v>
      </c>
      <c r="J73" s="69">
        <v>29238000</v>
      </c>
      <c r="K73" s="69">
        <v>1000000</v>
      </c>
      <c r="L73" s="69">
        <v>0</v>
      </c>
      <c r="M73" s="69">
        <f>SUM(J73:L73)</f>
        <v>30238000</v>
      </c>
    </row>
    <row r="74" spans="1:13" ht="38.25" hidden="1" outlineLevel="2" x14ac:dyDescent="0.25">
      <c r="A74" s="44">
        <v>65</v>
      </c>
      <c r="B74" s="37" t="s">
        <v>391</v>
      </c>
      <c r="C74" s="45">
        <v>70850976</v>
      </c>
      <c r="D74" s="37" t="s">
        <v>596</v>
      </c>
      <c r="E74" s="46">
        <v>5385508</v>
      </c>
      <c r="F74" s="37" t="s">
        <v>391</v>
      </c>
      <c r="G74" s="47" t="s">
        <v>28</v>
      </c>
      <c r="H74" s="47" t="s">
        <v>13</v>
      </c>
      <c r="I74" s="47" t="s">
        <v>153</v>
      </c>
      <c r="J74" s="69">
        <v>15077160</v>
      </c>
      <c r="K74" s="69">
        <v>780000</v>
      </c>
      <c r="L74" s="69">
        <v>0</v>
      </c>
      <c r="M74" s="69">
        <f>SUM(J74:L74)</f>
        <v>15857160</v>
      </c>
    </row>
    <row r="75" spans="1:13" ht="38.25" hidden="1" outlineLevel="2" x14ac:dyDescent="0.25">
      <c r="A75" s="44">
        <v>66</v>
      </c>
      <c r="B75" s="37" t="s">
        <v>145</v>
      </c>
      <c r="C75" s="45">
        <v>48773514</v>
      </c>
      <c r="D75" s="37" t="s">
        <v>596</v>
      </c>
      <c r="E75" s="46">
        <v>5713671</v>
      </c>
      <c r="F75" s="37" t="s">
        <v>725</v>
      </c>
      <c r="G75" s="47" t="s">
        <v>28</v>
      </c>
      <c r="H75" s="47" t="s">
        <v>13</v>
      </c>
      <c r="I75" s="47" t="s">
        <v>59</v>
      </c>
      <c r="J75" s="69">
        <v>4547080</v>
      </c>
      <c r="K75" s="69">
        <v>274600</v>
      </c>
      <c r="L75" s="69">
        <v>0</v>
      </c>
      <c r="M75" s="69">
        <f>SUM(J75:L75)</f>
        <v>4821680</v>
      </c>
    </row>
    <row r="76" spans="1:13" hidden="1" outlineLevel="2" x14ac:dyDescent="0.25">
      <c r="A76" s="44">
        <v>67</v>
      </c>
      <c r="B76" s="37" t="s">
        <v>150</v>
      </c>
      <c r="C76" s="45">
        <v>46276262</v>
      </c>
      <c r="D76" s="37" t="s">
        <v>596</v>
      </c>
      <c r="E76" s="46">
        <v>4645805</v>
      </c>
      <c r="F76" s="37" t="s">
        <v>156</v>
      </c>
      <c r="G76" s="47" t="s">
        <v>28</v>
      </c>
      <c r="H76" s="47" t="s">
        <v>13</v>
      </c>
      <c r="I76" s="47" t="s">
        <v>153</v>
      </c>
      <c r="J76" s="69">
        <v>11008720</v>
      </c>
      <c r="K76" s="69">
        <v>665100</v>
      </c>
      <c r="L76" s="69">
        <v>0</v>
      </c>
      <c r="M76" s="69">
        <f>SUM(J76:L76)</f>
        <v>11673820</v>
      </c>
    </row>
    <row r="77" spans="1:13" hidden="1" outlineLevel="2" x14ac:dyDescent="0.25">
      <c r="A77" s="44">
        <v>68</v>
      </c>
      <c r="B77" s="37" t="s">
        <v>166</v>
      </c>
      <c r="C77" s="45">
        <v>44018886</v>
      </c>
      <c r="D77" s="37" t="s">
        <v>596</v>
      </c>
      <c r="E77" s="46">
        <v>2566221</v>
      </c>
      <c r="F77" s="37" t="s">
        <v>171</v>
      </c>
      <c r="G77" s="47" t="s">
        <v>28</v>
      </c>
      <c r="H77" s="47" t="s">
        <v>13</v>
      </c>
      <c r="I77" s="47" t="s">
        <v>81</v>
      </c>
      <c r="J77" s="69">
        <v>5330000</v>
      </c>
      <c r="K77" s="69">
        <v>236600</v>
      </c>
      <c r="L77" s="69">
        <v>0</v>
      </c>
      <c r="M77" s="69">
        <f>SUM(J77:L77)</f>
        <v>5566600</v>
      </c>
    </row>
    <row r="78" spans="1:13" ht="25.5" hidden="1" outlineLevel="2" x14ac:dyDescent="0.25">
      <c r="A78" s="44">
        <v>69</v>
      </c>
      <c r="B78" s="37" t="s">
        <v>166</v>
      </c>
      <c r="C78" s="45">
        <v>44018886</v>
      </c>
      <c r="D78" s="37" t="s">
        <v>596</v>
      </c>
      <c r="E78" s="46">
        <v>9608438</v>
      </c>
      <c r="F78" s="37" t="s">
        <v>182</v>
      </c>
      <c r="G78" s="47" t="s">
        <v>28</v>
      </c>
      <c r="H78" s="47" t="s">
        <v>13</v>
      </c>
      <c r="I78" s="47" t="s">
        <v>81</v>
      </c>
      <c r="J78" s="69">
        <v>6100000</v>
      </c>
      <c r="K78" s="69">
        <v>276000</v>
      </c>
      <c r="L78" s="69">
        <v>0</v>
      </c>
      <c r="M78" s="69">
        <f>SUM(J78:L78)</f>
        <v>6376000</v>
      </c>
    </row>
    <row r="79" spans="1:13" ht="25.5" hidden="1" outlineLevel="2" x14ac:dyDescent="0.25">
      <c r="A79" s="44">
        <v>70</v>
      </c>
      <c r="B79" s="37" t="s">
        <v>185</v>
      </c>
      <c r="C79" s="45">
        <v>48489336</v>
      </c>
      <c r="D79" s="37" t="s">
        <v>596</v>
      </c>
      <c r="E79" s="46">
        <v>1494420</v>
      </c>
      <c r="F79" s="37" t="s">
        <v>186</v>
      </c>
      <c r="G79" s="47" t="s">
        <v>28</v>
      </c>
      <c r="H79" s="47" t="s">
        <v>13</v>
      </c>
      <c r="I79" s="47" t="s">
        <v>187</v>
      </c>
      <c r="J79" s="69">
        <v>2871840</v>
      </c>
      <c r="K79" s="69">
        <v>173500</v>
      </c>
      <c r="L79" s="69">
        <v>0</v>
      </c>
      <c r="M79" s="69">
        <f>SUM(J79:L79)</f>
        <v>3045340</v>
      </c>
    </row>
    <row r="80" spans="1:13" hidden="1" outlineLevel="2" x14ac:dyDescent="0.25">
      <c r="A80" s="44">
        <v>71</v>
      </c>
      <c r="B80" s="37" t="s">
        <v>185</v>
      </c>
      <c r="C80" s="45">
        <v>48489336</v>
      </c>
      <c r="D80" s="37" t="s">
        <v>596</v>
      </c>
      <c r="E80" s="46">
        <v>2002899</v>
      </c>
      <c r="F80" s="37" t="s">
        <v>189</v>
      </c>
      <c r="G80" s="47" t="s">
        <v>28</v>
      </c>
      <c r="H80" s="47" t="s">
        <v>13</v>
      </c>
      <c r="I80" s="47" t="s">
        <v>187</v>
      </c>
      <c r="J80" s="69">
        <v>3589800</v>
      </c>
      <c r="K80" s="69">
        <v>216900</v>
      </c>
      <c r="L80" s="69">
        <v>0</v>
      </c>
      <c r="M80" s="69">
        <f>SUM(J80:L80)</f>
        <v>3806700</v>
      </c>
    </row>
    <row r="81" spans="1:13" ht="25.5" hidden="1" outlineLevel="2" x14ac:dyDescent="0.25">
      <c r="A81" s="44">
        <v>72</v>
      </c>
      <c r="B81" s="37" t="s">
        <v>185</v>
      </c>
      <c r="C81" s="45">
        <v>48489336</v>
      </c>
      <c r="D81" s="37" t="s">
        <v>596</v>
      </c>
      <c r="E81" s="46">
        <v>2694393</v>
      </c>
      <c r="F81" s="37" t="s">
        <v>191</v>
      </c>
      <c r="G81" s="47" t="s">
        <v>28</v>
      </c>
      <c r="H81" s="47" t="s">
        <v>13</v>
      </c>
      <c r="I81" s="47" t="s">
        <v>187</v>
      </c>
      <c r="J81" s="69">
        <v>4068440</v>
      </c>
      <c r="K81" s="69">
        <v>245800</v>
      </c>
      <c r="L81" s="69">
        <v>0</v>
      </c>
      <c r="M81" s="69">
        <f>SUM(J81:L81)</f>
        <v>4314240</v>
      </c>
    </row>
    <row r="82" spans="1:13" ht="25.5" hidden="1" outlineLevel="2" x14ac:dyDescent="0.25">
      <c r="A82" s="44">
        <v>73</v>
      </c>
      <c r="B82" s="37" t="s">
        <v>211</v>
      </c>
      <c r="C82" s="45">
        <v>47997885</v>
      </c>
      <c r="D82" s="37" t="s">
        <v>596</v>
      </c>
      <c r="E82" s="46">
        <v>8071473</v>
      </c>
      <c r="F82" s="37" t="s">
        <v>224</v>
      </c>
      <c r="G82" s="47" t="s">
        <v>28</v>
      </c>
      <c r="H82" s="47" t="s">
        <v>13</v>
      </c>
      <c r="I82" s="47" t="s">
        <v>213</v>
      </c>
      <c r="J82" s="69">
        <v>6222320</v>
      </c>
      <c r="K82" s="69">
        <v>375800</v>
      </c>
      <c r="L82" s="69">
        <v>0</v>
      </c>
      <c r="M82" s="69">
        <f>SUM(J82:L82)</f>
        <v>6598120</v>
      </c>
    </row>
    <row r="83" spans="1:13" ht="25.5" hidden="1" outlineLevel="2" x14ac:dyDescent="0.25">
      <c r="A83" s="44">
        <v>74</v>
      </c>
      <c r="B83" s="37" t="s">
        <v>237</v>
      </c>
      <c r="C83" s="45">
        <v>70599858</v>
      </c>
      <c r="D83" s="37" t="s">
        <v>596</v>
      </c>
      <c r="E83" s="46">
        <v>1898055</v>
      </c>
      <c r="F83" s="37" t="s">
        <v>238</v>
      </c>
      <c r="G83" s="47" t="s">
        <v>28</v>
      </c>
      <c r="H83" s="47" t="s">
        <v>13</v>
      </c>
      <c r="I83" s="47" t="s">
        <v>101</v>
      </c>
      <c r="J83" s="69">
        <v>4387530</v>
      </c>
      <c r="K83" s="69">
        <v>289200</v>
      </c>
      <c r="L83" s="69">
        <v>0</v>
      </c>
      <c r="M83" s="69">
        <f>SUM(J83:L83)</f>
        <v>4676730</v>
      </c>
    </row>
    <row r="84" spans="1:13" ht="38.25" hidden="1" outlineLevel="2" x14ac:dyDescent="0.25">
      <c r="A84" s="44">
        <v>75</v>
      </c>
      <c r="B84" s="37" t="s">
        <v>253</v>
      </c>
      <c r="C84" s="45">
        <v>63029391</v>
      </c>
      <c r="D84" s="37" t="s">
        <v>596</v>
      </c>
      <c r="E84" s="46">
        <v>7633164</v>
      </c>
      <c r="F84" s="37" t="s">
        <v>254</v>
      </c>
      <c r="G84" s="47" t="s">
        <v>28</v>
      </c>
      <c r="H84" s="47" t="s">
        <v>13</v>
      </c>
      <c r="I84" s="47" t="s">
        <v>14</v>
      </c>
      <c r="J84" s="69">
        <v>4547080</v>
      </c>
      <c r="K84" s="69">
        <v>274600</v>
      </c>
      <c r="L84" s="69">
        <v>0</v>
      </c>
      <c r="M84" s="69">
        <f>SUM(J84:L84)</f>
        <v>4821680</v>
      </c>
    </row>
    <row r="85" spans="1:13" ht="25.5" hidden="1" outlineLevel="2" x14ac:dyDescent="0.25">
      <c r="A85" s="44">
        <v>76</v>
      </c>
      <c r="B85" s="37" t="s">
        <v>634</v>
      </c>
      <c r="C85" s="50" t="s">
        <v>260</v>
      </c>
      <c r="D85" s="37" t="s">
        <v>596</v>
      </c>
      <c r="E85" s="46">
        <v>4961534</v>
      </c>
      <c r="F85" s="37" t="s">
        <v>262</v>
      </c>
      <c r="G85" s="47" t="s">
        <v>28</v>
      </c>
      <c r="H85" s="47" t="s">
        <v>13</v>
      </c>
      <c r="I85" s="47" t="s">
        <v>53</v>
      </c>
      <c r="J85" s="69">
        <v>3589800</v>
      </c>
      <c r="K85" s="69">
        <v>216900</v>
      </c>
      <c r="L85" s="69">
        <v>0</v>
      </c>
      <c r="M85" s="69">
        <f>SUM(J85:L85)</f>
        <v>3806700</v>
      </c>
    </row>
    <row r="86" spans="1:13" ht="25.5" hidden="1" outlineLevel="2" x14ac:dyDescent="0.25">
      <c r="A86" s="44">
        <v>77</v>
      </c>
      <c r="B86" s="37" t="s">
        <v>634</v>
      </c>
      <c r="C86" s="50" t="s">
        <v>260</v>
      </c>
      <c r="D86" s="37" t="s">
        <v>596</v>
      </c>
      <c r="E86" s="46">
        <v>5269505</v>
      </c>
      <c r="F86" s="37" t="s">
        <v>276</v>
      </c>
      <c r="G86" s="47" t="s">
        <v>28</v>
      </c>
      <c r="H86" s="47" t="s">
        <v>13</v>
      </c>
      <c r="I86" s="47" t="s">
        <v>14</v>
      </c>
      <c r="J86" s="69">
        <v>11008720</v>
      </c>
      <c r="K86" s="69">
        <v>665100</v>
      </c>
      <c r="L86" s="69">
        <v>0</v>
      </c>
      <c r="M86" s="69">
        <f>SUM(J86:L86)</f>
        <v>11673820</v>
      </c>
    </row>
    <row r="87" spans="1:13" ht="25.5" hidden="1" outlineLevel="2" x14ac:dyDescent="0.25">
      <c r="A87" s="44">
        <v>78</v>
      </c>
      <c r="B87" s="37" t="s">
        <v>311</v>
      </c>
      <c r="C87" s="45">
        <v>62180444</v>
      </c>
      <c r="D87" s="37" t="s">
        <v>596</v>
      </c>
      <c r="E87" s="46">
        <v>1869567</v>
      </c>
      <c r="F87" s="37" t="s">
        <v>313</v>
      </c>
      <c r="G87" s="47" t="s">
        <v>28</v>
      </c>
      <c r="H87" s="47" t="s">
        <v>13</v>
      </c>
      <c r="I87" s="47" t="s">
        <v>153</v>
      </c>
      <c r="J87" s="69">
        <v>10051440</v>
      </c>
      <c r="K87" s="69">
        <v>484500</v>
      </c>
      <c r="L87" s="69">
        <v>0</v>
      </c>
      <c r="M87" s="69">
        <f>SUM(J87:L87)</f>
        <v>10535940</v>
      </c>
    </row>
    <row r="88" spans="1:13" ht="25.5" hidden="1" outlineLevel="2" x14ac:dyDescent="0.25">
      <c r="A88" s="44">
        <v>79</v>
      </c>
      <c r="B88" s="37" t="s">
        <v>311</v>
      </c>
      <c r="C88" s="45">
        <v>62180444</v>
      </c>
      <c r="D88" s="37" t="s">
        <v>596</v>
      </c>
      <c r="E88" s="46">
        <v>3511015</v>
      </c>
      <c r="F88" s="37" t="s">
        <v>313</v>
      </c>
      <c r="G88" s="47" t="s">
        <v>28</v>
      </c>
      <c r="H88" s="47" t="s">
        <v>13</v>
      </c>
      <c r="I88" s="47" t="s">
        <v>153</v>
      </c>
      <c r="J88" s="69">
        <v>16752400</v>
      </c>
      <c r="K88" s="69">
        <v>807500</v>
      </c>
      <c r="L88" s="69">
        <v>0</v>
      </c>
      <c r="M88" s="69">
        <f>SUM(J88:L88)</f>
        <v>17559900</v>
      </c>
    </row>
    <row r="89" spans="1:13" ht="38.25" hidden="1" outlineLevel="2" x14ac:dyDescent="0.25">
      <c r="A89" s="44">
        <v>80</v>
      </c>
      <c r="B89" s="37" t="s">
        <v>319</v>
      </c>
      <c r="C89" s="45">
        <v>71193430</v>
      </c>
      <c r="D89" s="37" t="s">
        <v>596</v>
      </c>
      <c r="E89" s="46">
        <v>5115374</v>
      </c>
      <c r="F89" s="37" t="s">
        <v>325</v>
      </c>
      <c r="G89" s="47" t="s">
        <v>28</v>
      </c>
      <c r="H89" s="47" t="s">
        <v>13</v>
      </c>
      <c r="I89" s="47" t="s">
        <v>37</v>
      </c>
      <c r="J89" s="69">
        <v>28640640</v>
      </c>
      <c r="K89" s="69">
        <v>350000</v>
      </c>
      <c r="L89" s="69">
        <v>0</v>
      </c>
      <c r="M89" s="69">
        <f>SUM(J89:L89)</f>
        <v>28990640</v>
      </c>
    </row>
    <row r="90" spans="1:13" ht="38.25" hidden="1" outlineLevel="2" x14ac:dyDescent="0.25">
      <c r="A90" s="44">
        <v>81</v>
      </c>
      <c r="B90" s="37" t="s">
        <v>319</v>
      </c>
      <c r="C90" s="45">
        <v>71193430</v>
      </c>
      <c r="D90" s="37" t="s">
        <v>596</v>
      </c>
      <c r="E90" s="46">
        <v>9606164</v>
      </c>
      <c r="F90" s="37" t="s">
        <v>331</v>
      </c>
      <c r="G90" s="47" t="s">
        <v>28</v>
      </c>
      <c r="H90" s="47" t="s">
        <v>13</v>
      </c>
      <c r="I90" s="47" t="s">
        <v>37</v>
      </c>
      <c r="J90" s="69">
        <v>19145600</v>
      </c>
      <c r="K90" s="69">
        <v>250000</v>
      </c>
      <c r="L90" s="69">
        <v>0</v>
      </c>
      <c r="M90" s="69">
        <f>SUM(J90:L90)</f>
        <v>19395600</v>
      </c>
    </row>
    <row r="91" spans="1:13" ht="38.25" hidden="1" outlineLevel="2" x14ac:dyDescent="0.25">
      <c r="A91" s="44">
        <v>82</v>
      </c>
      <c r="B91" s="37" t="s">
        <v>319</v>
      </c>
      <c r="C91" s="45">
        <v>71193430</v>
      </c>
      <c r="D91" s="37" t="s">
        <v>596</v>
      </c>
      <c r="E91" s="46">
        <v>9987041</v>
      </c>
      <c r="F91" s="37" t="s">
        <v>332</v>
      </c>
      <c r="G91" s="47" t="s">
        <v>28</v>
      </c>
      <c r="H91" s="47" t="s">
        <v>13</v>
      </c>
      <c r="I91" s="47" t="s">
        <v>37</v>
      </c>
      <c r="J91" s="69">
        <v>23692680</v>
      </c>
      <c r="K91" s="69">
        <v>420000</v>
      </c>
      <c r="L91" s="69">
        <v>0</v>
      </c>
      <c r="M91" s="69">
        <f>SUM(J91:L91)</f>
        <v>24112680</v>
      </c>
    </row>
    <row r="92" spans="1:13" ht="25.5" hidden="1" outlineLevel="2" x14ac:dyDescent="0.25">
      <c r="A92" s="44">
        <v>83</v>
      </c>
      <c r="B92" s="37" t="s">
        <v>333</v>
      </c>
      <c r="C92" s="45">
        <v>75079771</v>
      </c>
      <c r="D92" s="37" t="s">
        <v>596</v>
      </c>
      <c r="E92" s="46">
        <v>5512254</v>
      </c>
      <c r="F92" s="37" t="s">
        <v>334</v>
      </c>
      <c r="G92" s="47" t="s">
        <v>28</v>
      </c>
      <c r="H92" s="47" t="s">
        <v>13</v>
      </c>
      <c r="I92" s="47" t="s">
        <v>37</v>
      </c>
      <c r="J92" s="69">
        <v>7418920</v>
      </c>
      <c r="K92" s="69">
        <v>448100</v>
      </c>
      <c r="L92" s="69">
        <v>0</v>
      </c>
      <c r="M92" s="69">
        <f>SUM(J92:L92)</f>
        <v>7867020</v>
      </c>
    </row>
    <row r="93" spans="1:13" ht="38.25" hidden="1" outlineLevel="2" x14ac:dyDescent="0.25">
      <c r="A93" s="44">
        <v>84</v>
      </c>
      <c r="B93" s="37" t="s">
        <v>423</v>
      </c>
      <c r="C93" s="50" t="s">
        <v>424</v>
      </c>
      <c r="D93" s="37" t="s">
        <v>596</v>
      </c>
      <c r="E93" s="46">
        <v>4873208</v>
      </c>
      <c r="F93" s="37" t="s">
        <v>426</v>
      </c>
      <c r="G93" s="47" t="s">
        <v>28</v>
      </c>
      <c r="H93" s="47" t="s">
        <v>13</v>
      </c>
      <c r="I93" s="47" t="s">
        <v>81</v>
      </c>
      <c r="J93" s="69">
        <v>19500000</v>
      </c>
      <c r="K93" s="69">
        <v>1016400</v>
      </c>
      <c r="L93" s="69">
        <v>0</v>
      </c>
      <c r="M93" s="69">
        <f>SUM(J93:L93)</f>
        <v>20516400</v>
      </c>
    </row>
    <row r="94" spans="1:13" ht="38.25" hidden="1" outlineLevel="2" x14ac:dyDescent="0.25">
      <c r="A94" s="44">
        <v>85</v>
      </c>
      <c r="B94" s="37" t="s">
        <v>423</v>
      </c>
      <c r="C94" s="50" t="s">
        <v>424</v>
      </c>
      <c r="D94" s="37" t="s">
        <v>596</v>
      </c>
      <c r="E94" s="46">
        <v>5582729</v>
      </c>
      <c r="F94" s="37" t="s">
        <v>428</v>
      </c>
      <c r="G94" s="47" t="s">
        <v>28</v>
      </c>
      <c r="H94" s="47" t="s">
        <v>13</v>
      </c>
      <c r="I94" s="47" t="s">
        <v>81</v>
      </c>
      <c r="J94" s="69">
        <v>9094160</v>
      </c>
      <c r="K94" s="69">
        <v>474600</v>
      </c>
      <c r="L94" s="69">
        <v>0</v>
      </c>
      <c r="M94" s="69">
        <f>SUM(J94:L94)</f>
        <v>9568760</v>
      </c>
    </row>
    <row r="95" spans="1:13" ht="38.25" hidden="1" outlineLevel="2" x14ac:dyDescent="0.25">
      <c r="A95" s="44">
        <v>86</v>
      </c>
      <c r="B95" s="37" t="s">
        <v>423</v>
      </c>
      <c r="C95" s="50" t="s">
        <v>424</v>
      </c>
      <c r="D95" s="37" t="s">
        <v>596</v>
      </c>
      <c r="E95" s="46">
        <v>8332631</v>
      </c>
      <c r="F95" s="37" t="s">
        <v>432</v>
      </c>
      <c r="G95" s="47" t="s">
        <v>28</v>
      </c>
      <c r="H95" s="47" t="s">
        <v>13</v>
      </c>
      <c r="I95" s="47" t="s">
        <v>81</v>
      </c>
      <c r="J95" s="69">
        <v>18000000</v>
      </c>
      <c r="K95" s="69">
        <v>749600</v>
      </c>
      <c r="L95" s="69">
        <v>0</v>
      </c>
      <c r="M95" s="69">
        <f>SUM(J95:L95)</f>
        <v>18749600</v>
      </c>
    </row>
    <row r="96" spans="1:13" ht="38.25" hidden="1" outlineLevel="2" x14ac:dyDescent="0.25">
      <c r="A96" s="44">
        <v>87</v>
      </c>
      <c r="B96" s="37" t="s">
        <v>423</v>
      </c>
      <c r="C96" s="50" t="s">
        <v>424</v>
      </c>
      <c r="D96" s="37" t="s">
        <v>596</v>
      </c>
      <c r="E96" s="46">
        <v>9125443</v>
      </c>
      <c r="F96" s="37" t="s">
        <v>410</v>
      </c>
      <c r="G96" s="47" t="s">
        <v>28</v>
      </c>
      <c r="H96" s="47" t="s">
        <v>13</v>
      </c>
      <c r="I96" s="47" t="s">
        <v>187</v>
      </c>
      <c r="J96" s="69">
        <v>20700000</v>
      </c>
      <c r="K96" s="69">
        <v>767000</v>
      </c>
      <c r="L96" s="69">
        <v>0</v>
      </c>
      <c r="M96" s="69">
        <f>SUM(J96:L96)</f>
        <v>21467000</v>
      </c>
    </row>
    <row r="97" spans="1:13" ht="25.5" hidden="1" outlineLevel="2" x14ac:dyDescent="0.25">
      <c r="A97" s="44">
        <v>88</v>
      </c>
      <c r="B97" s="37" t="s">
        <v>436</v>
      </c>
      <c r="C97" s="45">
        <v>49562827</v>
      </c>
      <c r="D97" s="37" t="s">
        <v>596</v>
      </c>
      <c r="E97" s="46">
        <v>2080657</v>
      </c>
      <c r="F97" s="37" t="s">
        <v>437</v>
      </c>
      <c r="G97" s="47" t="s">
        <v>28</v>
      </c>
      <c r="H97" s="47" t="s">
        <v>13</v>
      </c>
      <c r="I97" s="47" t="s">
        <v>213</v>
      </c>
      <c r="J97" s="69">
        <v>25561000</v>
      </c>
      <c r="K97" s="69">
        <v>1667200</v>
      </c>
      <c r="L97" s="69">
        <v>0</v>
      </c>
      <c r="M97" s="69">
        <f>SUM(J97:L97)</f>
        <v>27228200</v>
      </c>
    </row>
    <row r="98" spans="1:13" ht="25.5" hidden="1" outlineLevel="2" x14ac:dyDescent="0.25">
      <c r="A98" s="44">
        <v>89</v>
      </c>
      <c r="B98" s="37" t="s">
        <v>436</v>
      </c>
      <c r="C98" s="45">
        <v>49562827</v>
      </c>
      <c r="D98" s="37" t="s">
        <v>596</v>
      </c>
      <c r="E98" s="46">
        <v>2952927</v>
      </c>
      <c r="F98" s="37" t="s">
        <v>439</v>
      </c>
      <c r="G98" s="47" t="s">
        <v>28</v>
      </c>
      <c r="H98" s="47" t="s">
        <v>13</v>
      </c>
      <c r="I98" s="47" t="s">
        <v>101</v>
      </c>
      <c r="J98" s="69">
        <v>9726680</v>
      </c>
      <c r="K98" s="69">
        <v>708500</v>
      </c>
      <c r="L98" s="69">
        <v>0</v>
      </c>
      <c r="M98" s="69">
        <f>SUM(J98:L98)</f>
        <v>10435180</v>
      </c>
    </row>
    <row r="99" spans="1:13" ht="25.5" hidden="1" outlineLevel="2" x14ac:dyDescent="0.25">
      <c r="A99" s="44">
        <v>90</v>
      </c>
      <c r="B99" s="37" t="s">
        <v>436</v>
      </c>
      <c r="C99" s="45">
        <v>49562827</v>
      </c>
      <c r="D99" s="37" t="s">
        <v>596</v>
      </c>
      <c r="E99" s="46">
        <v>5239713</v>
      </c>
      <c r="F99" s="37" t="s">
        <v>440</v>
      </c>
      <c r="G99" s="47" t="s">
        <v>28</v>
      </c>
      <c r="H99" s="47" t="s">
        <v>13</v>
      </c>
      <c r="I99" s="47" t="s">
        <v>59</v>
      </c>
      <c r="J99" s="69">
        <v>10705320</v>
      </c>
      <c r="K99" s="69">
        <v>737400</v>
      </c>
      <c r="L99" s="69">
        <v>0</v>
      </c>
      <c r="M99" s="69">
        <f>SUM(J99:L99)</f>
        <v>11442720</v>
      </c>
    </row>
    <row r="100" spans="1:13" ht="25.5" hidden="1" outlineLevel="2" x14ac:dyDescent="0.25">
      <c r="A100" s="44">
        <v>91</v>
      </c>
      <c r="B100" s="37" t="s">
        <v>436</v>
      </c>
      <c r="C100" s="45">
        <v>49562827</v>
      </c>
      <c r="D100" s="37" t="s">
        <v>596</v>
      </c>
      <c r="E100" s="46">
        <v>5934524</v>
      </c>
      <c r="F100" s="37" t="s">
        <v>442</v>
      </c>
      <c r="G100" s="47" t="s">
        <v>28</v>
      </c>
      <c r="H100" s="47" t="s">
        <v>13</v>
      </c>
      <c r="I100" s="47" t="s">
        <v>59</v>
      </c>
      <c r="J100" s="69">
        <v>15297000</v>
      </c>
      <c r="K100" s="69">
        <v>1088800</v>
      </c>
      <c r="L100" s="69">
        <v>0</v>
      </c>
      <c r="M100" s="69">
        <f>SUM(J100:L100)</f>
        <v>16385800</v>
      </c>
    </row>
    <row r="101" spans="1:13" ht="25.5" outlineLevel="1" collapsed="1" x14ac:dyDescent="0.25">
      <c r="A101" s="44"/>
      <c r="B101" s="37"/>
      <c r="C101" s="45"/>
      <c r="D101" s="68" t="s">
        <v>670</v>
      </c>
      <c r="E101" s="46"/>
      <c r="F101" s="37"/>
      <c r="G101" s="47"/>
      <c r="H101" s="47"/>
      <c r="I101" s="47"/>
      <c r="J101" s="69">
        <f>SUBTOTAL(9,J65:J100)</f>
        <v>439124440</v>
      </c>
      <c r="K101" s="69">
        <f>SUBTOTAL(9,K65:K100)</f>
        <v>17305500</v>
      </c>
      <c r="L101" s="69">
        <f>SUBTOTAL(9,L65:L100)</f>
        <v>0</v>
      </c>
      <c r="M101" s="69">
        <f>SUBTOTAL(9,M65:M100)</f>
        <v>456429940</v>
      </c>
    </row>
    <row r="102" spans="1:13" ht="25.5" hidden="1" outlineLevel="2" x14ac:dyDescent="0.25">
      <c r="A102" s="44">
        <v>92</v>
      </c>
      <c r="B102" s="37" t="s">
        <v>699</v>
      </c>
      <c r="C102" s="45">
        <v>70829560</v>
      </c>
      <c r="D102" s="37" t="s">
        <v>595</v>
      </c>
      <c r="E102" s="46">
        <v>3552661</v>
      </c>
      <c r="F102" s="37" t="s">
        <v>700</v>
      </c>
      <c r="G102" s="47" t="s">
        <v>28</v>
      </c>
      <c r="H102" s="47" t="s">
        <v>13</v>
      </c>
      <c r="I102" s="47" t="s">
        <v>14</v>
      </c>
      <c r="J102" s="69">
        <v>12402160</v>
      </c>
      <c r="K102" s="69">
        <v>150000</v>
      </c>
      <c r="L102" s="69">
        <v>0</v>
      </c>
      <c r="M102" s="69">
        <f>SUM(J102:L102)</f>
        <v>12552160</v>
      </c>
    </row>
    <row r="103" spans="1:13" ht="25.5" hidden="1" outlineLevel="2" x14ac:dyDescent="0.25">
      <c r="A103" s="44">
        <v>93</v>
      </c>
      <c r="B103" s="37" t="s">
        <v>699</v>
      </c>
      <c r="C103" s="45">
        <v>70829560</v>
      </c>
      <c r="D103" s="37" t="s">
        <v>595</v>
      </c>
      <c r="E103" s="46">
        <v>7085806</v>
      </c>
      <c r="F103" s="37" t="s">
        <v>701</v>
      </c>
      <c r="G103" s="47" t="s">
        <v>28</v>
      </c>
      <c r="H103" s="47" t="s">
        <v>13</v>
      </c>
      <c r="I103" s="47" t="s">
        <v>14</v>
      </c>
      <c r="J103" s="69">
        <v>4333770</v>
      </c>
      <c r="K103" s="69">
        <v>68300</v>
      </c>
      <c r="L103" s="69">
        <v>0</v>
      </c>
      <c r="M103" s="69">
        <f>SUM(J103:L103)</f>
        <v>4402070</v>
      </c>
    </row>
    <row r="104" spans="1:13" ht="25.5" hidden="1" outlineLevel="2" x14ac:dyDescent="0.25">
      <c r="A104" s="44">
        <v>94</v>
      </c>
      <c r="B104" s="37" t="s">
        <v>62</v>
      </c>
      <c r="C104" s="45">
        <v>29295327</v>
      </c>
      <c r="D104" s="37" t="s">
        <v>595</v>
      </c>
      <c r="E104" s="46">
        <v>3012303</v>
      </c>
      <c r="F104" s="37" t="s">
        <v>62</v>
      </c>
      <c r="G104" s="47" t="s">
        <v>28</v>
      </c>
      <c r="H104" s="47" t="s">
        <v>13</v>
      </c>
      <c r="I104" s="47" t="s">
        <v>56</v>
      </c>
      <c r="J104" s="69">
        <v>4851280</v>
      </c>
      <c r="K104" s="69"/>
      <c r="L104" s="69">
        <v>0</v>
      </c>
      <c r="M104" s="69">
        <f>SUM(J104:L104)</f>
        <v>4851280</v>
      </c>
    </row>
    <row r="105" spans="1:13" ht="25.5" hidden="1" outlineLevel="2" x14ac:dyDescent="0.25">
      <c r="A105" s="44">
        <v>95</v>
      </c>
      <c r="B105" s="37" t="s">
        <v>65</v>
      </c>
      <c r="C105" s="45">
        <v>47934531</v>
      </c>
      <c r="D105" s="37" t="s">
        <v>595</v>
      </c>
      <c r="E105" s="46">
        <v>5437570</v>
      </c>
      <c r="F105" s="37" t="s">
        <v>67</v>
      </c>
      <c r="G105" s="47" t="s">
        <v>28</v>
      </c>
      <c r="H105" s="47" t="s">
        <v>13</v>
      </c>
      <c r="I105" s="47" t="s">
        <v>66</v>
      </c>
      <c r="J105" s="69">
        <v>15314000</v>
      </c>
      <c r="K105" s="69">
        <v>0</v>
      </c>
      <c r="L105" s="69">
        <v>0</v>
      </c>
      <c r="M105" s="69">
        <f>SUM(J105:L105)</f>
        <v>15314000</v>
      </c>
    </row>
    <row r="106" spans="1:13" ht="25.5" hidden="1" outlineLevel="2" x14ac:dyDescent="0.25">
      <c r="A106" s="44">
        <v>96</v>
      </c>
      <c r="B106" s="37" t="s">
        <v>91</v>
      </c>
      <c r="C106" s="45">
        <v>73633178</v>
      </c>
      <c r="D106" s="37" t="s">
        <v>595</v>
      </c>
      <c r="E106" s="46">
        <v>3024085</v>
      </c>
      <c r="F106" s="37" t="s">
        <v>606</v>
      </c>
      <c r="G106" s="47" t="s">
        <v>28</v>
      </c>
      <c r="H106" s="47" t="s">
        <v>13</v>
      </c>
      <c r="I106" s="47" t="s">
        <v>59</v>
      </c>
      <c r="J106" s="69">
        <v>6973710</v>
      </c>
      <c r="K106" s="69">
        <v>230200</v>
      </c>
      <c r="L106" s="69">
        <v>0</v>
      </c>
      <c r="M106" s="69">
        <f>SUM(J106:L106)</f>
        <v>7203910</v>
      </c>
    </row>
    <row r="107" spans="1:13" ht="25.5" hidden="1" outlineLevel="2" x14ac:dyDescent="0.25">
      <c r="A107" s="44">
        <v>97</v>
      </c>
      <c r="B107" s="37" t="s">
        <v>99</v>
      </c>
      <c r="C107" s="45">
        <v>73632783</v>
      </c>
      <c r="D107" s="37" t="s">
        <v>595</v>
      </c>
      <c r="E107" s="46">
        <v>6637286</v>
      </c>
      <c r="F107" s="37" t="s">
        <v>612</v>
      </c>
      <c r="G107" s="47" t="s">
        <v>28</v>
      </c>
      <c r="H107" s="47" t="s">
        <v>13</v>
      </c>
      <c r="I107" s="47" t="s">
        <v>101</v>
      </c>
      <c r="J107" s="69">
        <v>13168470</v>
      </c>
      <c r="K107" s="69">
        <v>420600</v>
      </c>
      <c r="L107" s="69">
        <v>0</v>
      </c>
      <c r="M107" s="69">
        <f>SUM(J107:L107)</f>
        <v>13589070</v>
      </c>
    </row>
    <row r="108" spans="1:13" ht="38.25" hidden="1" outlineLevel="2" x14ac:dyDescent="0.25">
      <c r="A108" s="44">
        <v>98</v>
      </c>
      <c r="B108" s="37" t="s">
        <v>387</v>
      </c>
      <c r="C108" s="45">
        <v>70851042</v>
      </c>
      <c r="D108" s="37" t="s">
        <v>595</v>
      </c>
      <c r="E108" s="46">
        <v>9113211</v>
      </c>
      <c r="F108" s="37" t="s">
        <v>387</v>
      </c>
      <c r="G108" s="47" t="s">
        <v>28</v>
      </c>
      <c r="H108" s="47" t="s">
        <v>13</v>
      </c>
      <c r="I108" s="47" t="s">
        <v>14</v>
      </c>
      <c r="J108" s="69">
        <v>27356000</v>
      </c>
      <c r="K108" s="69"/>
      <c r="L108" s="69">
        <v>0</v>
      </c>
      <c r="M108" s="69">
        <f>SUM(J108:L108)</f>
        <v>27356000</v>
      </c>
    </row>
    <row r="109" spans="1:13" ht="38.25" hidden="1" outlineLevel="2" x14ac:dyDescent="0.25">
      <c r="A109" s="44">
        <v>99</v>
      </c>
      <c r="B109" s="37" t="s">
        <v>388</v>
      </c>
      <c r="C109" s="45">
        <v>70850895</v>
      </c>
      <c r="D109" s="37" t="s">
        <v>595</v>
      </c>
      <c r="E109" s="46">
        <v>4392977</v>
      </c>
      <c r="F109" s="37" t="s">
        <v>389</v>
      </c>
      <c r="G109" s="47" t="s">
        <v>28</v>
      </c>
      <c r="H109" s="47" t="s">
        <v>44</v>
      </c>
      <c r="I109" s="47" t="s">
        <v>53</v>
      </c>
      <c r="J109" s="69">
        <v>15574000</v>
      </c>
      <c r="K109" s="69">
        <v>300000</v>
      </c>
      <c r="L109" s="69">
        <v>0</v>
      </c>
      <c r="M109" s="69">
        <f>SUM(J109:L109)</f>
        <v>15874000</v>
      </c>
    </row>
    <row r="110" spans="1:13" ht="25.5" hidden="1" outlineLevel="2" x14ac:dyDescent="0.25">
      <c r="A110" s="44">
        <v>100</v>
      </c>
      <c r="B110" s="37" t="s">
        <v>390</v>
      </c>
      <c r="C110" s="45">
        <v>70850941</v>
      </c>
      <c r="D110" s="37" t="s">
        <v>595</v>
      </c>
      <c r="E110" s="46">
        <v>7295876</v>
      </c>
      <c r="F110" s="37" t="s">
        <v>390</v>
      </c>
      <c r="G110" s="47" t="s">
        <v>28</v>
      </c>
      <c r="H110" s="47" t="s">
        <v>13</v>
      </c>
      <c r="I110" s="47" t="s">
        <v>14</v>
      </c>
      <c r="J110" s="69">
        <v>13174000</v>
      </c>
      <c r="K110" s="69">
        <v>550800</v>
      </c>
      <c r="L110" s="69">
        <v>0</v>
      </c>
      <c r="M110" s="69">
        <f>SUM(J110:L110)</f>
        <v>13724800</v>
      </c>
    </row>
    <row r="111" spans="1:13" ht="38.25" hidden="1" outlineLevel="2" x14ac:dyDescent="0.25">
      <c r="A111" s="44">
        <v>101</v>
      </c>
      <c r="B111" s="37" t="s">
        <v>392</v>
      </c>
      <c r="C111" s="45">
        <v>70850852</v>
      </c>
      <c r="D111" s="37" t="s">
        <v>595</v>
      </c>
      <c r="E111" s="46">
        <v>7152788</v>
      </c>
      <c r="F111" s="37" t="s">
        <v>392</v>
      </c>
      <c r="G111" s="47" t="s">
        <v>28</v>
      </c>
      <c r="H111" s="47" t="s">
        <v>44</v>
      </c>
      <c r="I111" s="47" t="s">
        <v>53</v>
      </c>
      <c r="J111" s="69">
        <v>16650000</v>
      </c>
      <c r="K111" s="69">
        <v>900000</v>
      </c>
      <c r="L111" s="69">
        <v>0</v>
      </c>
      <c r="M111" s="69">
        <f>SUM(J111:L111)</f>
        <v>17550000</v>
      </c>
    </row>
    <row r="112" spans="1:13" ht="25.5" hidden="1" outlineLevel="2" x14ac:dyDescent="0.25">
      <c r="A112" s="44">
        <v>102</v>
      </c>
      <c r="B112" s="37" t="s">
        <v>136</v>
      </c>
      <c r="C112" s="45">
        <v>18189750</v>
      </c>
      <c r="D112" s="37" t="s">
        <v>595</v>
      </c>
      <c r="E112" s="46">
        <v>8438012</v>
      </c>
      <c r="F112" s="37" t="s">
        <v>622</v>
      </c>
      <c r="G112" s="47" t="s">
        <v>28</v>
      </c>
      <c r="H112" s="47" t="s">
        <v>13</v>
      </c>
      <c r="I112" s="47" t="s">
        <v>37</v>
      </c>
      <c r="J112" s="69">
        <v>11914330</v>
      </c>
      <c r="K112" s="69">
        <v>380500</v>
      </c>
      <c r="L112" s="69">
        <v>0</v>
      </c>
      <c r="M112" s="69">
        <f>SUM(J112:L112)</f>
        <v>12294830</v>
      </c>
    </row>
    <row r="113" spans="1:13" ht="25.5" hidden="1" outlineLevel="2" x14ac:dyDescent="0.25">
      <c r="A113" s="44">
        <v>103</v>
      </c>
      <c r="B113" s="37" t="s">
        <v>634</v>
      </c>
      <c r="C113" s="50" t="s">
        <v>260</v>
      </c>
      <c r="D113" s="37" t="s">
        <v>595</v>
      </c>
      <c r="E113" s="46">
        <v>4417297</v>
      </c>
      <c r="F113" s="37" t="s">
        <v>262</v>
      </c>
      <c r="G113" s="47" t="s">
        <v>28</v>
      </c>
      <c r="H113" s="47" t="s">
        <v>13</v>
      </c>
      <c r="I113" s="47" t="s">
        <v>53</v>
      </c>
      <c r="J113" s="69">
        <v>6670510</v>
      </c>
      <c r="K113" s="69">
        <v>190000</v>
      </c>
      <c r="L113" s="69">
        <v>0</v>
      </c>
      <c r="M113" s="69">
        <f>SUM(J113:L113)</f>
        <v>6860510</v>
      </c>
    </row>
    <row r="114" spans="1:13" ht="25.5" hidden="1" outlineLevel="2" x14ac:dyDescent="0.25">
      <c r="A114" s="44">
        <v>104</v>
      </c>
      <c r="B114" s="37" t="s">
        <v>634</v>
      </c>
      <c r="C114" s="50" t="s">
        <v>260</v>
      </c>
      <c r="D114" s="37" t="s">
        <v>595</v>
      </c>
      <c r="E114" s="46">
        <v>6697699</v>
      </c>
      <c r="F114" s="37" t="s">
        <v>276</v>
      </c>
      <c r="G114" s="47" t="s">
        <v>28</v>
      </c>
      <c r="H114" s="47" t="s">
        <v>13</v>
      </c>
      <c r="I114" s="47" t="s">
        <v>14</v>
      </c>
      <c r="J114" s="69">
        <v>5760890</v>
      </c>
      <c r="K114" s="69">
        <v>190200</v>
      </c>
      <c r="L114" s="69">
        <v>0</v>
      </c>
      <c r="M114" s="69">
        <f>SUM(J114:L114)</f>
        <v>5951090</v>
      </c>
    </row>
    <row r="115" spans="1:13" ht="38.25" hidden="1" outlineLevel="2" x14ac:dyDescent="0.25">
      <c r="A115" s="44">
        <v>105</v>
      </c>
      <c r="B115" s="37" t="s">
        <v>311</v>
      </c>
      <c r="C115" s="45">
        <v>62180444</v>
      </c>
      <c r="D115" s="37" t="s">
        <v>595</v>
      </c>
      <c r="E115" s="46">
        <v>6696436</v>
      </c>
      <c r="F115" s="37" t="s">
        <v>317</v>
      </c>
      <c r="G115" s="47" t="s">
        <v>28</v>
      </c>
      <c r="H115" s="47" t="s">
        <v>13</v>
      </c>
      <c r="I115" s="47" t="s">
        <v>153</v>
      </c>
      <c r="J115" s="69">
        <v>9553000</v>
      </c>
      <c r="K115" s="69">
        <v>287600</v>
      </c>
      <c r="L115" s="69">
        <v>0</v>
      </c>
      <c r="M115" s="69">
        <f>SUM(J115:L115)</f>
        <v>9840600</v>
      </c>
    </row>
    <row r="116" spans="1:13" ht="25.5" hidden="1" outlineLevel="2" x14ac:dyDescent="0.25">
      <c r="A116" s="44">
        <v>106</v>
      </c>
      <c r="B116" s="51" t="s">
        <v>400</v>
      </c>
      <c r="C116" s="50" t="s">
        <v>401</v>
      </c>
      <c r="D116" s="37" t="s">
        <v>595</v>
      </c>
      <c r="E116" s="46">
        <v>6119687</v>
      </c>
      <c r="F116" s="37" t="s">
        <v>405</v>
      </c>
      <c r="G116" s="47" t="s">
        <v>28</v>
      </c>
      <c r="H116" s="47" t="s">
        <v>44</v>
      </c>
      <c r="I116" s="47" t="s">
        <v>37</v>
      </c>
      <c r="J116" s="69">
        <v>19630000</v>
      </c>
      <c r="K116" s="69">
        <v>760000</v>
      </c>
      <c r="L116" s="69">
        <v>0</v>
      </c>
      <c r="M116" s="69">
        <f>SUM(J116:L116)</f>
        <v>20390000</v>
      </c>
    </row>
    <row r="117" spans="1:13" ht="38.25" hidden="1" outlineLevel="2" x14ac:dyDescent="0.25">
      <c r="A117" s="44">
        <v>107</v>
      </c>
      <c r="B117" s="37" t="s">
        <v>319</v>
      </c>
      <c r="C117" s="45">
        <v>71193430</v>
      </c>
      <c r="D117" s="37" t="s">
        <v>595</v>
      </c>
      <c r="E117" s="46">
        <v>4644158</v>
      </c>
      <c r="F117" s="37" t="s">
        <v>324</v>
      </c>
      <c r="G117" s="47" t="s">
        <v>28</v>
      </c>
      <c r="H117" s="47" t="s">
        <v>13</v>
      </c>
      <c r="I117" s="47" t="s">
        <v>37</v>
      </c>
      <c r="J117" s="69">
        <v>16930890</v>
      </c>
      <c r="K117" s="69">
        <v>360000</v>
      </c>
      <c r="L117" s="69">
        <v>0</v>
      </c>
      <c r="M117" s="69">
        <f>SUM(J117:L117)</f>
        <v>17290890</v>
      </c>
    </row>
    <row r="118" spans="1:13" ht="38.25" hidden="1" outlineLevel="2" x14ac:dyDescent="0.25">
      <c r="A118" s="44">
        <v>108</v>
      </c>
      <c r="B118" s="37" t="s">
        <v>319</v>
      </c>
      <c r="C118" s="45">
        <v>71193430</v>
      </c>
      <c r="D118" s="37" t="s">
        <v>595</v>
      </c>
      <c r="E118" s="46">
        <v>8827041</v>
      </c>
      <c r="F118" s="37" t="s">
        <v>329</v>
      </c>
      <c r="G118" s="47" t="s">
        <v>28</v>
      </c>
      <c r="H118" s="47" t="s">
        <v>13</v>
      </c>
      <c r="I118" s="47" t="s">
        <v>37</v>
      </c>
      <c r="J118" s="69">
        <v>7276920</v>
      </c>
      <c r="K118" s="69">
        <v>240300</v>
      </c>
      <c r="L118" s="69">
        <v>0</v>
      </c>
      <c r="M118" s="69">
        <f>SUM(J118:L118)</f>
        <v>7517220</v>
      </c>
    </row>
    <row r="119" spans="1:13" ht="38.25" hidden="1" outlineLevel="2" x14ac:dyDescent="0.25">
      <c r="A119" s="44">
        <v>109</v>
      </c>
      <c r="B119" s="37" t="s">
        <v>319</v>
      </c>
      <c r="C119" s="45">
        <v>71193430</v>
      </c>
      <c r="D119" s="37" t="s">
        <v>595</v>
      </c>
      <c r="E119" s="46">
        <v>9444030</v>
      </c>
      <c r="F119" s="37" t="s">
        <v>330</v>
      </c>
      <c r="G119" s="47" t="s">
        <v>28</v>
      </c>
      <c r="H119" s="47" t="s">
        <v>13</v>
      </c>
      <c r="I119" s="47" t="s">
        <v>37</v>
      </c>
      <c r="J119" s="69">
        <v>6367300</v>
      </c>
      <c r="K119" s="69">
        <v>210000</v>
      </c>
      <c r="L119" s="69">
        <v>0</v>
      </c>
      <c r="M119" s="69">
        <f>SUM(J119:L119)</f>
        <v>6577300</v>
      </c>
    </row>
    <row r="120" spans="1:13" ht="38.25" hidden="1" outlineLevel="2" x14ac:dyDescent="0.25">
      <c r="A120" s="44">
        <v>110</v>
      </c>
      <c r="B120" s="37" t="s">
        <v>423</v>
      </c>
      <c r="C120" s="45" t="s">
        <v>424</v>
      </c>
      <c r="D120" s="37" t="s">
        <v>595</v>
      </c>
      <c r="E120" s="46">
        <v>4108171</v>
      </c>
      <c r="F120" s="37" t="s">
        <v>657</v>
      </c>
      <c r="G120" s="47" t="s">
        <v>28</v>
      </c>
      <c r="H120" s="47" t="s">
        <v>44</v>
      </c>
      <c r="I120" s="47" t="s">
        <v>81</v>
      </c>
      <c r="J120" s="69">
        <v>1744550</v>
      </c>
      <c r="K120" s="69">
        <v>54100</v>
      </c>
      <c r="L120" s="69">
        <v>0</v>
      </c>
      <c r="M120" s="69">
        <f>SUM(J120:L120)</f>
        <v>1798650</v>
      </c>
    </row>
    <row r="121" spans="1:13" ht="38.25" hidden="1" outlineLevel="2" x14ac:dyDescent="0.25">
      <c r="A121" s="44">
        <v>111</v>
      </c>
      <c r="B121" s="37" t="s">
        <v>423</v>
      </c>
      <c r="C121" s="50" t="s">
        <v>424</v>
      </c>
      <c r="D121" s="37" t="s">
        <v>595</v>
      </c>
      <c r="E121" s="46">
        <v>5945010</v>
      </c>
      <c r="F121" s="37" t="s">
        <v>410</v>
      </c>
      <c r="G121" s="47" t="s">
        <v>28</v>
      </c>
      <c r="H121" s="47" t="s">
        <v>13</v>
      </c>
      <c r="I121" s="47" t="s">
        <v>187</v>
      </c>
      <c r="J121" s="69">
        <v>7470000</v>
      </c>
      <c r="K121" s="69">
        <v>270400</v>
      </c>
      <c r="L121" s="69">
        <v>0</v>
      </c>
      <c r="M121" s="69">
        <f>SUM(J121:L121)</f>
        <v>7740400</v>
      </c>
    </row>
    <row r="122" spans="1:13" ht="38.25" hidden="1" outlineLevel="2" x14ac:dyDescent="0.25">
      <c r="A122" s="44">
        <v>112</v>
      </c>
      <c r="B122" s="37" t="s">
        <v>423</v>
      </c>
      <c r="C122" s="50" t="s">
        <v>424</v>
      </c>
      <c r="D122" s="37" t="s">
        <v>595</v>
      </c>
      <c r="E122" s="46">
        <v>6289201</v>
      </c>
      <c r="F122" s="37" t="s">
        <v>426</v>
      </c>
      <c r="G122" s="47" t="s">
        <v>28</v>
      </c>
      <c r="H122" s="47" t="s">
        <v>13</v>
      </c>
      <c r="I122" s="47" t="s">
        <v>81</v>
      </c>
      <c r="J122" s="69">
        <v>8200000</v>
      </c>
      <c r="K122" s="69">
        <v>441500</v>
      </c>
      <c r="L122" s="69">
        <v>0</v>
      </c>
      <c r="M122" s="69">
        <f>SUM(J122:L122)</f>
        <v>8641500</v>
      </c>
    </row>
    <row r="123" spans="1:13" ht="38.25" hidden="1" outlineLevel="2" x14ac:dyDescent="0.25">
      <c r="A123" s="44">
        <v>113</v>
      </c>
      <c r="B123" s="37" t="s">
        <v>423</v>
      </c>
      <c r="C123" s="45" t="s">
        <v>424</v>
      </c>
      <c r="D123" s="37" t="s">
        <v>595</v>
      </c>
      <c r="E123" s="46">
        <v>8134514</v>
      </c>
      <c r="F123" s="37" t="s">
        <v>432</v>
      </c>
      <c r="G123" s="47" t="s">
        <v>28</v>
      </c>
      <c r="H123" s="47" t="s">
        <v>13</v>
      </c>
      <c r="I123" s="47" t="s">
        <v>81</v>
      </c>
      <c r="J123" s="69">
        <v>7400000</v>
      </c>
      <c r="K123" s="69">
        <v>318500</v>
      </c>
      <c r="L123" s="69">
        <v>0</v>
      </c>
      <c r="M123" s="69">
        <f>SUM(J123:L123)</f>
        <v>7718500</v>
      </c>
    </row>
    <row r="124" spans="1:13" ht="25.5" hidden="1" outlineLevel="2" x14ac:dyDescent="0.25">
      <c r="A124" s="44">
        <v>114</v>
      </c>
      <c r="B124" s="37" t="s">
        <v>436</v>
      </c>
      <c r="C124" s="45">
        <v>49562827</v>
      </c>
      <c r="D124" s="37" t="s">
        <v>595</v>
      </c>
      <c r="E124" s="46">
        <v>8834308</v>
      </c>
      <c r="F124" s="37" t="s">
        <v>439</v>
      </c>
      <c r="G124" s="47" t="s">
        <v>28</v>
      </c>
      <c r="H124" s="47" t="s">
        <v>13</v>
      </c>
      <c r="I124" s="47" t="s">
        <v>101</v>
      </c>
      <c r="J124" s="69">
        <v>4537000</v>
      </c>
      <c r="K124" s="69">
        <v>220200</v>
      </c>
      <c r="L124" s="69">
        <v>0</v>
      </c>
      <c r="M124" s="69">
        <f>SUM(J124:L124)</f>
        <v>4757200</v>
      </c>
    </row>
    <row r="125" spans="1:13" ht="25.5" hidden="1" outlineLevel="2" x14ac:dyDescent="0.25">
      <c r="A125" s="44">
        <v>115</v>
      </c>
      <c r="B125" s="37" t="s">
        <v>436</v>
      </c>
      <c r="C125" s="45">
        <v>49562827</v>
      </c>
      <c r="D125" s="37" t="s">
        <v>595</v>
      </c>
      <c r="E125" s="46">
        <v>9637335</v>
      </c>
      <c r="F125" s="37" t="s">
        <v>445</v>
      </c>
      <c r="G125" s="47" t="s">
        <v>28</v>
      </c>
      <c r="H125" s="47" t="s">
        <v>44</v>
      </c>
      <c r="I125" s="47" t="s">
        <v>59</v>
      </c>
      <c r="J125" s="69">
        <v>14787000</v>
      </c>
      <c r="K125" s="69">
        <v>641000</v>
      </c>
      <c r="L125" s="69">
        <v>0</v>
      </c>
      <c r="M125" s="69">
        <f>SUM(J125:L125)</f>
        <v>15428000</v>
      </c>
    </row>
    <row r="126" spans="1:13" ht="25.5" outlineLevel="1" collapsed="1" x14ac:dyDescent="0.25">
      <c r="A126" s="44"/>
      <c r="B126" s="37"/>
      <c r="C126" s="45"/>
      <c r="D126" s="68" t="s">
        <v>671</v>
      </c>
      <c r="E126" s="46"/>
      <c r="F126" s="37"/>
      <c r="G126" s="47"/>
      <c r="H126" s="47"/>
      <c r="I126" s="47"/>
      <c r="J126" s="69">
        <f>SUBTOTAL(9,J102:J125)</f>
        <v>258039780</v>
      </c>
      <c r="K126" s="69">
        <f>SUBTOTAL(9,K102:K125)</f>
        <v>7184200</v>
      </c>
      <c r="L126" s="69">
        <f>SUBTOTAL(9,L102:L125)</f>
        <v>0</v>
      </c>
      <c r="M126" s="69">
        <f>SUBTOTAL(9,M102:M125)</f>
        <v>265223980</v>
      </c>
    </row>
    <row r="127" spans="1:13" ht="25.5" hidden="1" outlineLevel="2" x14ac:dyDescent="0.25">
      <c r="A127" s="44">
        <v>116</v>
      </c>
      <c r="B127" s="37" t="s">
        <v>357</v>
      </c>
      <c r="C127" s="45">
        <v>70640327</v>
      </c>
      <c r="D127" s="37" t="s">
        <v>662</v>
      </c>
      <c r="E127" s="46">
        <v>2278292</v>
      </c>
      <c r="F127" s="37" t="s">
        <v>359</v>
      </c>
      <c r="G127" s="47" t="s">
        <v>28</v>
      </c>
      <c r="H127" s="47" t="s">
        <v>19</v>
      </c>
      <c r="I127" s="47" t="s">
        <v>14</v>
      </c>
      <c r="J127" s="69">
        <v>1036750</v>
      </c>
      <c r="K127" s="69">
        <v>40400</v>
      </c>
      <c r="L127" s="69">
        <v>0</v>
      </c>
      <c r="M127" s="69">
        <f>SUM(J127:L127)</f>
        <v>1077150</v>
      </c>
    </row>
    <row r="128" spans="1:13" ht="25.5" hidden="1" outlineLevel="2" x14ac:dyDescent="0.25">
      <c r="A128" s="44">
        <v>117</v>
      </c>
      <c r="B128" s="37" t="s">
        <v>357</v>
      </c>
      <c r="C128" s="45">
        <v>70640327</v>
      </c>
      <c r="D128" s="37" t="s">
        <v>662</v>
      </c>
      <c r="E128" s="46">
        <v>6643410</v>
      </c>
      <c r="F128" s="37" t="s">
        <v>359</v>
      </c>
      <c r="G128" s="47" t="s">
        <v>28</v>
      </c>
      <c r="H128" s="47" t="s">
        <v>19</v>
      </c>
      <c r="I128" s="47" t="s">
        <v>101</v>
      </c>
      <c r="J128" s="69">
        <v>1086790</v>
      </c>
      <c r="K128" s="69">
        <v>38000</v>
      </c>
      <c r="L128" s="69">
        <v>0</v>
      </c>
      <c r="M128" s="69">
        <f>SUM(J128:L128)</f>
        <v>1124790</v>
      </c>
    </row>
    <row r="129" spans="1:13" ht="25.5" outlineLevel="1" collapsed="1" x14ac:dyDescent="0.25">
      <c r="A129" s="44"/>
      <c r="B129" s="37"/>
      <c r="C129" s="45"/>
      <c r="D129" s="68" t="s">
        <v>672</v>
      </c>
      <c r="E129" s="46"/>
      <c r="F129" s="37"/>
      <c r="G129" s="47"/>
      <c r="H129" s="47"/>
      <c r="I129" s="47"/>
      <c r="J129" s="69">
        <f>SUBTOTAL(9,J127:J128)</f>
        <v>2123540</v>
      </c>
      <c r="K129" s="69">
        <f>SUBTOTAL(9,K127:K128)</f>
        <v>78400</v>
      </c>
      <c r="L129" s="69">
        <f>SUBTOTAL(9,L127:L128)</f>
        <v>0</v>
      </c>
      <c r="M129" s="69">
        <f>SUBTOTAL(9,M127:M128)</f>
        <v>2201940</v>
      </c>
    </row>
    <row r="130" spans="1:13" ht="38.25" hidden="1" outlineLevel="2" x14ac:dyDescent="0.25">
      <c r="A130" s="44">
        <v>118</v>
      </c>
      <c r="B130" s="37" t="s">
        <v>82</v>
      </c>
      <c r="C130" s="50" t="s">
        <v>83</v>
      </c>
      <c r="D130" s="37" t="s">
        <v>599</v>
      </c>
      <c r="E130" s="46">
        <v>9144170</v>
      </c>
      <c r="F130" s="37" t="s">
        <v>85</v>
      </c>
      <c r="G130" s="47" t="s">
        <v>28</v>
      </c>
      <c r="H130" s="47" t="s">
        <v>44</v>
      </c>
      <c r="I130" s="47" t="s">
        <v>81</v>
      </c>
      <c r="J130" s="69">
        <v>2831000</v>
      </c>
      <c r="K130" s="69"/>
      <c r="L130" s="69">
        <v>0</v>
      </c>
      <c r="M130" s="69">
        <f>SUM(J130:L130)</f>
        <v>2831000</v>
      </c>
    </row>
    <row r="131" spans="1:13" ht="25.5" hidden="1" outlineLevel="2" x14ac:dyDescent="0.25">
      <c r="A131" s="44">
        <v>119</v>
      </c>
      <c r="B131" s="37" t="s">
        <v>99</v>
      </c>
      <c r="C131" s="45">
        <v>73632783</v>
      </c>
      <c r="D131" s="37" t="s">
        <v>599</v>
      </c>
      <c r="E131" s="46">
        <v>3139989</v>
      </c>
      <c r="F131" s="54" t="s">
        <v>712</v>
      </c>
      <c r="G131" s="47" t="s">
        <v>28</v>
      </c>
      <c r="H131" s="47" t="s">
        <v>44</v>
      </c>
      <c r="I131" s="47" t="s">
        <v>101</v>
      </c>
      <c r="J131" s="69">
        <v>5217930</v>
      </c>
      <c r="K131" s="69">
        <v>215700</v>
      </c>
      <c r="L131" s="69">
        <v>0</v>
      </c>
      <c r="M131" s="69">
        <f>SUM(J131:L131)</f>
        <v>5433630</v>
      </c>
    </row>
    <row r="132" spans="1:13" ht="25.5" hidden="1" outlineLevel="2" x14ac:dyDescent="0.25">
      <c r="A132" s="44">
        <v>120</v>
      </c>
      <c r="B132" s="37" t="s">
        <v>166</v>
      </c>
      <c r="C132" s="45">
        <v>44018886</v>
      </c>
      <c r="D132" s="37" t="s">
        <v>599</v>
      </c>
      <c r="E132" s="46">
        <v>8783734</v>
      </c>
      <c r="F132" s="37" t="s">
        <v>183</v>
      </c>
      <c r="G132" s="47" t="s">
        <v>28</v>
      </c>
      <c r="H132" s="47" t="s">
        <v>44</v>
      </c>
      <c r="I132" s="47" t="s">
        <v>81</v>
      </c>
      <c r="J132" s="69">
        <v>3547000</v>
      </c>
      <c r="K132" s="69">
        <v>147100</v>
      </c>
      <c r="L132" s="69">
        <v>0</v>
      </c>
      <c r="M132" s="69">
        <f>SUM(J132:L132)</f>
        <v>3694100</v>
      </c>
    </row>
    <row r="133" spans="1:13" ht="25.5" hidden="1" outlineLevel="2" x14ac:dyDescent="0.25">
      <c r="A133" s="44">
        <v>121</v>
      </c>
      <c r="B133" s="37" t="s">
        <v>634</v>
      </c>
      <c r="C133" s="50" t="s">
        <v>260</v>
      </c>
      <c r="D133" s="37" t="s">
        <v>599</v>
      </c>
      <c r="E133" s="46">
        <v>1179545</v>
      </c>
      <c r="F133" s="37" t="s">
        <v>273</v>
      </c>
      <c r="G133" s="47" t="s">
        <v>28</v>
      </c>
      <c r="H133" s="47" t="s">
        <v>44</v>
      </c>
      <c r="I133" s="47" t="s">
        <v>14</v>
      </c>
      <c r="J133" s="69">
        <v>10580000</v>
      </c>
      <c r="K133" s="69">
        <v>232000</v>
      </c>
      <c r="L133" s="69">
        <v>0</v>
      </c>
      <c r="M133" s="69">
        <f>SUM(J133:L133)</f>
        <v>10812000</v>
      </c>
    </row>
    <row r="134" spans="1:13" ht="25.5" hidden="1" outlineLevel="2" x14ac:dyDescent="0.25">
      <c r="A134" s="44">
        <v>122</v>
      </c>
      <c r="B134" s="37" t="s">
        <v>634</v>
      </c>
      <c r="C134" s="50" t="s">
        <v>260</v>
      </c>
      <c r="D134" s="37" t="s">
        <v>599</v>
      </c>
      <c r="E134" s="46">
        <v>3675784</v>
      </c>
      <c r="F134" s="37" t="s">
        <v>264</v>
      </c>
      <c r="G134" s="47" t="s">
        <v>28</v>
      </c>
      <c r="H134" s="47" t="s">
        <v>44</v>
      </c>
      <c r="I134" s="47" t="s">
        <v>153</v>
      </c>
      <c r="J134" s="69">
        <v>10435870</v>
      </c>
      <c r="K134" s="69">
        <v>341500</v>
      </c>
      <c r="L134" s="69">
        <v>0</v>
      </c>
      <c r="M134" s="69">
        <f>SUM(J134:L134)</f>
        <v>10777370</v>
      </c>
    </row>
    <row r="135" spans="1:13" ht="25.5" hidden="1" outlineLevel="2" x14ac:dyDescent="0.25">
      <c r="A135" s="44">
        <v>123</v>
      </c>
      <c r="B135" s="51" t="s">
        <v>400</v>
      </c>
      <c r="C135" s="50" t="s">
        <v>401</v>
      </c>
      <c r="D135" s="37" t="s">
        <v>599</v>
      </c>
      <c r="E135" s="46">
        <v>1285107</v>
      </c>
      <c r="F135" s="37" t="s">
        <v>402</v>
      </c>
      <c r="G135" s="47" t="s">
        <v>28</v>
      </c>
      <c r="H135" s="47" t="s">
        <v>44</v>
      </c>
      <c r="I135" s="47" t="s">
        <v>56</v>
      </c>
      <c r="J135" s="69">
        <v>4348280</v>
      </c>
      <c r="K135" s="69">
        <v>179800</v>
      </c>
      <c r="L135" s="69">
        <v>0</v>
      </c>
      <c r="M135" s="69">
        <f>SUM(J135:L135)</f>
        <v>4528080</v>
      </c>
    </row>
    <row r="136" spans="1:13" ht="25.5" hidden="1" outlineLevel="2" x14ac:dyDescent="0.25">
      <c r="A136" s="44">
        <v>124</v>
      </c>
      <c r="B136" s="51" t="s">
        <v>400</v>
      </c>
      <c r="C136" s="50" t="s">
        <v>401</v>
      </c>
      <c r="D136" s="37" t="s">
        <v>599</v>
      </c>
      <c r="E136" s="46">
        <v>4403263</v>
      </c>
      <c r="F136" s="37" t="s">
        <v>404</v>
      </c>
      <c r="G136" s="47" t="s">
        <v>28</v>
      </c>
      <c r="H136" s="47" t="s">
        <v>44</v>
      </c>
      <c r="I136" s="47" t="s">
        <v>37</v>
      </c>
      <c r="J136" s="69">
        <v>6087590</v>
      </c>
      <c r="K136" s="69">
        <v>251600</v>
      </c>
      <c r="L136" s="69">
        <v>0</v>
      </c>
      <c r="M136" s="69">
        <f>SUM(J136:L136)</f>
        <v>6339190</v>
      </c>
    </row>
    <row r="137" spans="1:13" ht="25.5" hidden="1" outlineLevel="2" x14ac:dyDescent="0.25">
      <c r="A137" s="44">
        <v>125</v>
      </c>
      <c r="B137" s="51" t="s">
        <v>400</v>
      </c>
      <c r="C137" s="50" t="s">
        <v>401</v>
      </c>
      <c r="D137" s="37" t="s">
        <v>599</v>
      </c>
      <c r="E137" s="46">
        <v>8977333</v>
      </c>
      <c r="F137" s="37" t="s">
        <v>750</v>
      </c>
      <c r="G137" s="47" t="s">
        <v>28</v>
      </c>
      <c r="H137" s="47" t="s">
        <v>44</v>
      </c>
      <c r="I137" s="47" t="s">
        <v>37</v>
      </c>
      <c r="J137" s="69">
        <v>3043790</v>
      </c>
      <c r="K137" s="69">
        <v>125800</v>
      </c>
      <c r="L137" s="69">
        <v>0</v>
      </c>
      <c r="M137" s="69">
        <f>SUM(J137:L137)</f>
        <v>3169590</v>
      </c>
    </row>
    <row r="138" spans="1:13" ht="38.25" hidden="1" outlineLevel="2" x14ac:dyDescent="0.25">
      <c r="A138" s="44">
        <v>126</v>
      </c>
      <c r="B138" s="37" t="s">
        <v>319</v>
      </c>
      <c r="C138" s="45">
        <v>71193430</v>
      </c>
      <c r="D138" s="37" t="s">
        <v>599</v>
      </c>
      <c r="E138" s="46">
        <v>3815405</v>
      </c>
      <c r="F138" s="37" t="s">
        <v>323</v>
      </c>
      <c r="G138" s="47" t="s">
        <v>28</v>
      </c>
      <c r="H138" s="47" t="s">
        <v>44</v>
      </c>
      <c r="I138" s="47" t="s">
        <v>37</v>
      </c>
      <c r="J138" s="69">
        <v>6087590</v>
      </c>
      <c r="K138" s="69">
        <v>251600</v>
      </c>
      <c r="L138" s="69">
        <v>0</v>
      </c>
      <c r="M138" s="69">
        <f>SUM(J138:L138)</f>
        <v>6339190</v>
      </c>
    </row>
    <row r="139" spans="1:13" ht="38.25" hidden="1" outlineLevel="2" x14ac:dyDescent="0.25">
      <c r="A139" s="44">
        <v>127</v>
      </c>
      <c r="B139" s="37" t="s">
        <v>415</v>
      </c>
      <c r="C139" s="45">
        <v>70850917</v>
      </c>
      <c r="D139" s="37" t="s">
        <v>599</v>
      </c>
      <c r="E139" s="46">
        <v>9988033</v>
      </c>
      <c r="F139" s="37" t="s">
        <v>422</v>
      </c>
      <c r="G139" s="47" t="s">
        <v>28</v>
      </c>
      <c r="H139" s="47" t="s">
        <v>44</v>
      </c>
      <c r="I139" s="47" t="s">
        <v>14</v>
      </c>
      <c r="J139" s="69">
        <v>1424000</v>
      </c>
      <c r="K139" s="69">
        <v>57000</v>
      </c>
      <c r="L139" s="69">
        <v>0</v>
      </c>
      <c r="M139" s="69">
        <f>SUM(J139:L139)</f>
        <v>1481000</v>
      </c>
    </row>
    <row r="140" spans="1:13" ht="38.25" hidden="1" outlineLevel="2" x14ac:dyDescent="0.25">
      <c r="A140" s="44">
        <v>128</v>
      </c>
      <c r="B140" s="37" t="s">
        <v>423</v>
      </c>
      <c r="C140" s="50" t="s">
        <v>424</v>
      </c>
      <c r="D140" s="37" t="s">
        <v>599</v>
      </c>
      <c r="E140" s="46">
        <v>2994394</v>
      </c>
      <c r="F140" s="37" t="s">
        <v>411</v>
      </c>
      <c r="G140" s="47" t="s">
        <v>28</v>
      </c>
      <c r="H140" s="47" t="s">
        <v>44</v>
      </c>
      <c r="I140" s="47" t="s">
        <v>412</v>
      </c>
      <c r="J140" s="69">
        <v>16340000</v>
      </c>
      <c r="K140" s="69">
        <v>490400</v>
      </c>
      <c r="L140" s="69">
        <v>0</v>
      </c>
      <c r="M140" s="69">
        <f>SUM(J140:L140)</f>
        <v>16830400</v>
      </c>
    </row>
    <row r="141" spans="1:13" ht="38.25" hidden="1" outlineLevel="2" x14ac:dyDescent="0.25">
      <c r="A141" s="44">
        <v>129</v>
      </c>
      <c r="B141" s="37" t="s">
        <v>423</v>
      </c>
      <c r="C141" s="50" t="s">
        <v>424</v>
      </c>
      <c r="D141" s="37" t="s">
        <v>599</v>
      </c>
      <c r="E141" s="46">
        <v>6057420</v>
      </c>
      <c r="F141" s="37" t="s">
        <v>429</v>
      </c>
      <c r="G141" s="47" t="s">
        <v>28</v>
      </c>
      <c r="H141" s="47" t="s">
        <v>44</v>
      </c>
      <c r="I141" s="47" t="s">
        <v>81</v>
      </c>
      <c r="J141" s="69">
        <v>13914490</v>
      </c>
      <c r="K141" s="69">
        <v>492300</v>
      </c>
      <c r="L141" s="69">
        <v>0</v>
      </c>
      <c r="M141" s="69">
        <f>SUM(J141:L141)</f>
        <v>14406790</v>
      </c>
    </row>
    <row r="142" spans="1:13" ht="38.25" hidden="1" outlineLevel="2" x14ac:dyDescent="0.25">
      <c r="A142" s="44">
        <v>130</v>
      </c>
      <c r="B142" s="37" t="s">
        <v>423</v>
      </c>
      <c r="C142" s="50" t="s">
        <v>424</v>
      </c>
      <c r="D142" s="37" t="s">
        <v>599</v>
      </c>
      <c r="E142" s="46">
        <v>6798398</v>
      </c>
      <c r="F142" s="37" t="s">
        <v>430</v>
      </c>
      <c r="G142" s="47" t="s">
        <v>28</v>
      </c>
      <c r="H142" s="47" t="s">
        <v>44</v>
      </c>
      <c r="I142" s="47" t="s">
        <v>81</v>
      </c>
      <c r="J142" s="69">
        <v>13950000</v>
      </c>
      <c r="K142" s="69">
        <v>539400</v>
      </c>
      <c r="L142" s="69">
        <v>0</v>
      </c>
      <c r="M142" s="69">
        <f>SUM(J142:L142)</f>
        <v>14489400</v>
      </c>
    </row>
    <row r="143" spans="1:13" ht="51" hidden="1" outlineLevel="2" x14ac:dyDescent="0.25">
      <c r="A143" s="44">
        <v>131</v>
      </c>
      <c r="B143" s="37" t="s">
        <v>436</v>
      </c>
      <c r="C143" s="45">
        <v>49562827</v>
      </c>
      <c r="D143" s="37" t="s">
        <v>599</v>
      </c>
      <c r="E143" s="46">
        <v>2141770</v>
      </c>
      <c r="F143" s="37" t="s">
        <v>755</v>
      </c>
      <c r="G143" s="47" t="s">
        <v>28</v>
      </c>
      <c r="H143" s="47" t="s">
        <v>44</v>
      </c>
      <c r="I143" s="47" t="s">
        <v>213</v>
      </c>
      <c r="J143" s="69">
        <v>3913450</v>
      </c>
      <c r="K143" s="69">
        <v>161700</v>
      </c>
      <c r="L143" s="69">
        <v>0</v>
      </c>
      <c r="M143" s="69">
        <f>SUM(J143:L143)</f>
        <v>4075150</v>
      </c>
    </row>
    <row r="144" spans="1:13" ht="38.25" hidden="1" outlineLevel="2" x14ac:dyDescent="0.25">
      <c r="A144" s="44">
        <v>132</v>
      </c>
      <c r="B144" s="37" t="s">
        <v>436</v>
      </c>
      <c r="C144" s="45">
        <v>49562827</v>
      </c>
      <c r="D144" s="37" t="s">
        <v>599</v>
      </c>
      <c r="E144" s="46">
        <v>3499100</v>
      </c>
      <c r="F144" s="37" t="s">
        <v>756</v>
      </c>
      <c r="G144" s="47" t="s">
        <v>28</v>
      </c>
      <c r="H144" s="47" t="s">
        <v>44</v>
      </c>
      <c r="I144" s="47" t="s">
        <v>59</v>
      </c>
      <c r="J144" s="69">
        <v>4673000</v>
      </c>
      <c r="K144" s="69">
        <v>215700</v>
      </c>
      <c r="L144" s="69">
        <v>0</v>
      </c>
      <c r="M144" s="69">
        <f>SUM(J144:L144)</f>
        <v>4888700</v>
      </c>
    </row>
    <row r="145" spans="1:13" ht="38.25" hidden="1" outlineLevel="2" x14ac:dyDescent="0.25">
      <c r="A145" s="44">
        <v>133</v>
      </c>
      <c r="B145" s="37" t="s">
        <v>436</v>
      </c>
      <c r="C145" s="45">
        <v>49562827</v>
      </c>
      <c r="D145" s="37" t="s">
        <v>599</v>
      </c>
      <c r="E145" s="46">
        <v>5484955</v>
      </c>
      <c r="F145" s="37" t="s">
        <v>757</v>
      </c>
      <c r="G145" s="47" t="s">
        <v>28</v>
      </c>
      <c r="H145" s="47" t="s">
        <v>44</v>
      </c>
      <c r="I145" s="47" t="s">
        <v>213</v>
      </c>
      <c r="J145" s="69">
        <v>3478620</v>
      </c>
      <c r="K145" s="69">
        <v>143700</v>
      </c>
      <c r="L145" s="69">
        <v>0</v>
      </c>
      <c r="M145" s="69">
        <f>SUM(J145:L145)</f>
        <v>3622320</v>
      </c>
    </row>
    <row r="146" spans="1:13" ht="38.25" hidden="1" outlineLevel="2" x14ac:dyDescent="0.25">
      <c r="A146" s="44">
        <v>134</v>
      </c>
      <c r="B146" s="37" t="s">
        <v>436</v>
      </c>
      <c r="C146" s="45">
        <v>49562827</v>
      </c>
      <c r="D146" s="37" t="s">
        <v>599</v>
      </c>
      <c r="E146" s="46">
        <v>7605066</v>
      </c>
      <c r="F146" s="37" t="s">
        <v>759</v>
      </c>
      <c r="G146" s="47" t="s">
        <v>28</v>
      </c>
      <c r="H146" s="47" t="s">
        <v>44</v>
      </c>
      <c r="I146" s="47" t="s">
        <v>213</v>
      </c>
      <c r="J146" s="69">
        <v>2174140</v>
      </c>
      <c r="K146" s="69">
        <v>89900</v>
      </c>
      <c r="L146" s="69">
        <v>0</v>
      </c>
      <c r="M146" s="69">
        <f>SUM(J146:L146)</f>
        <v>2264040</v>
      </c>
    </row>
    <row r="147" spans="1:13" ht="25.5" outlineLevel="1" collapsed="1" x14ac:dyDescent="0.25">
      <c r="A147" s="44"/>
      <c r="B147" s="37"/>
      <c r="C147" s="45"/>
      <c r="D147" s="68" t="s">
        <v>673</v>
      </c>
      <c r="E147" s="46"/>
      <c r="F147" s="37"/>
      <c r="G147" s="47"/>
      <c r="H147" s="47"/>
      <c r="I147" s="47"/>
      <c r="J147" s="69">
        <f>SUBTOTAL(9,J130:J146)</f>
        <v>112046750</v>
      </c>
      <c r="K147" s="69">
        <f>SUBTOTAL(9,K130:K146)</f>
        <v>3935200</v>
      </c>
      <c r="L147" s="69">
        <f>SUBTOTAL(9,L130:L146)</f>
        <v>0</v>
      </c>
      <c r="M147" s="69">
        <f>SUBTOTAL(9,M130:M146)</f>
        <v>115981950</v>
      </c>
    </row>
    <row r="148" spans="1:13" ht="38.25" hidden="1" outlineLevel="2" x14ac:dyDescent="0.25">
      <c r="A148" s="44">
        <v>135</v>
      </c>
      <c r="B148" s="51" t="s">
        <v>393</v>
      </c>
      <c r="C148" s="45" t="s">
        <v>394</v>
      </c>
      <c r="D148" s="37" t="s">
        <v>650</v>
      </c>
      <c r="E148" s="46">
        <v>7247424</v>
      </c>
      <c r="F148" s="37" t="s">
        <v>393</v>
      </c>
      <c r="G148" s="47" t="s">
        <v>36</v>
      </c>
      <c r="H148" s="47" t="s">
        <v>52</v>
      </c>
      <c r="I148" s="47" t="s">
        <v>32</v>
      </c>
      <c r="J148" s="69">
        <v>3006720</v>
      </c>
      <c r="K148" s="69">
        <v>220800</v>
      </c>
      <c r="L148" s="69">
        <v>0</v>
      </c>
      <c r="M148" s="69">
        <f>SUM(J148:L148)</f>
        <v>3227520</v>
      </c>
    </row>
    <row r="149" spans="1:13" ht="25.5" outlineLevel="1" collapsed="1" x14ac:dyDescent="0.25">
      <c r="A149" s="44"/>
      <c r="B149" s="51"/>
      <c r="C149" s="45"/>
      <c r="D149" s="68" t="s">
        <v>674</v>
      </c>
      <c r="E149" s="46"/>
      <c r="F149" s="37"/>
      <c r="G149" s="47"/>
      <c r="H149" s="47"/>
      <c r="I149" s="47"/>
      <c r="J149" s="69">
        <f>SUBTOTAL(9,J148:J148)</f>
        <v>3006720</v>
      </c>
      <c r="K149" s="69">
        <f>SUBTOTAL(9,K148:K148)</f>
        <v>220800</v>
      </c>
      <c r="L149" s="69">
        <f>SUBTOTAL(9,L148:L148)</f>
        <v>0</v>
      </c>
      <c r="M149" s="69">
        <f>SUBTOTAL(9,M148:M148)</f>
        <v>3227520</v>
      </c>
    </row>
    <row r="150" spans="1:13" ht="25.5" hidden="1" outlineLevel="2" x14ac:dyDescent="0.25">
      <c r="A150" s="44">
        <v>136</v>
      </c>
      <c r="B150" s="37" t="s">
        <v>15</v>
      </c>
      <c r="C150" s="45">
        <v>27002438</v>
      </c>
      <c r="D150" s="37" t="s">
        <v>586</v>
      </c>
      <c r="E150" s="46">
        <v>3645453</v>
      </c>
      <c r="F150" s="37" t="s">
        <v>17</v>
      </c>
      <c r="G150" s="47" t="s">
        <v>18</v>
      </c>
      <c r="H150" s="47" t="s">
        <v>19</v>
      </c>
      <c r="I150" s="47" t="s">
        <v>20</v>
      </c>
      <c r="J150" s="69">
        <v>1869280</v>
      </c>
      <c r="K150" s="69">
        <v>706900</v>
      </c>
      <c r="L150" s="69">
        <v>0</v>
      </c>
      <c r="M150" s="69">
        <f>SUM(J150:L150)</f>
        <v>2576180</v>
      </c>
    </row>
    <row r="151" spans="1:13" ht="25.5" hidden="1" outlineLevel="2" x14ac:dyDescent="0.25">
      <c r="A151" s="44">
        <v>137</v>
      </c>
      <c r="B151" s="37" t="s">
        <v>136</v>
      </c>
      <c r="C151" s="45">
        <v>18189750</v>
      </c>
      <c r="D151" s="37" t="s">
        <v>586</v>
      </c>
      <c r="E151" s="46">
        <v>8959007</v>
      </c>
      <c r="F151" s="37" t="s">
        <v>140</v>
      </c>
      <c r="G151" s="47" t="s">
        <v>18</v>
      </c>
      <c r="H151" s="47" t="s">
        <v>19</v>
      </c>
      <c r="I151" s="47" t="s">
        <v>37</v>
      </c>
      <c r="J151" s="69">
        <v>911270</v>
      </c>
      <c r="K151" s="69">
        <v>330000</v>
      </c>
      <c r="L151" s="69">
        <v>0</v>
      </c>
      <c r="M151" s="69">
        <f>SUM(J151:L151)</f>
        <v>1241270</v>
      </c>
    </row>
    <row r="152" spans="1:13" ht="25.5" hidden="1" outlineLevel="2" x14ac:dyDescent="0.25">
      <c r="A152" s="44">
        <v>138</v>
      </c>
      <c r="B152" s="37" t="s">
        <v>342</v>
      </c>
      <c r="C152" s="45">
        <v>60557621</v>
      </c>
      <c r="D152" s="37" t="s">
        <v>586</v>
      </c>
      <c r="E152" s="46">
        <v>5835780</v>
      </c>
      <c r="F152" s="37" t="s">
        <v>345</v>
      </c>
      <c r="G152" s="47" t="s">
        <v>18</v>
      </c>
      <c r="H152" s="47" t="s">
        <v>19</v>
      </c>
      <c r="I152" s="47" t="s">
        <v>14</v>
      </c>
      <c r="J152" s="69">
        <v>1172970</v>
      </c>
      <c r="K152" s="69">
        <v>443500</v>
      </c>
      <c r="L152" s="69">
        <v>0</v>
      </c>
      <c r="M152" s="69">
        <f>SUM(J152:L152)</f>
        <v>1616470</v>
      </c>
    </row>
    <row r="153" spans="1:13" ht="25.5" hidden="1" outlineLevel="2" x14ac:dyDescent="0.25">
      <c r="A153" s="44">
        <v>139</v>
      </c>
      <c r="B153" s="37" t="s">
        <v>342</v>
      </c>
      <c r="C153" s="45">
        <v>60557621</v>
      </c>
      <c r="D153" s="37" t="s">
        <v>586</v>
      </c>
      <c r="E153" s="46">
        <v>9580837</v>
      </c>
      <c r="F153" s="37" t="s">
        <v>351</v>
      </c>
      <c r="G153" s="47" t="s">
        <v>36</v>
      </c>
      <c r="H153" s="47" t="s">
        <v>19</v>
      </c>
      <c r="I153" s="47" t="s">
        <v>88</v>
      </c>
      <c r="J153" s="69">
        <v>1542150</v>
      </c>
      <c r="K153" s="69">
        <v>583100</v>
      </c>
      <c r="L153" s="69">
        <v>0</v>
      </c>
      <c r="M153" s="69">
        <f>SUM(J153:L153)</f>
        <v>2125250</v>
      </c>
    </row>
    <row r="154" spans="1:13" outlineLevel="1" collapsed="1" x14ac:dyDescent="0.25">
      <c r="A154" s="44"/>
      <c r="B154" s="37"/>
      <c r="C154" s="45"/>
      <c r="D154" s="68" t="s">
        <v>675</v>
      </c>
      <c r="E154" s="46"/>
      <c r="F154" s="37"/>
      <c r="G154" s="47"/>
      <c r="H154" s="47"/>
      <c r="I154" s="47"/>
      <c r="J154" s="69">
        <f>SUBTOTAL(9,J150:J153)</f>
        <v>5495670</v>
      </c>
      <c r="K154" s="69">
        <f>SUBTOTAL(9,K150:K153)</f>
        <v>2063500</v>
      </c>
      <c r="L154" s="69">
        <f>SUBTOTAL(9,L150:L153)</f>
        <v>0</v>
      </c>
      <c r="M154" s="69">
        <f>SUBTOTAL(9,M150:M153)</f>
        <v>7559170</v>
      </c>
    </row>
    <row r="155" spans="1:13" ht="38.25" hidden="1" outlineLevel="2" x14ac:dyDescent="0.25">
      <c r="A155" s="44">
        <v>140</v>
      </c>
      <c r="B155" s="51" t="s">
        <v>393</v>
      </c>
      <c r="C155" s="45" t="s">
        <v>394</v>
      </c>
      <c r="D155" s="37" t="s">
        <v>399</v>
      </c>
      <c r="E155" s="46">
        <v>9160187</v>
      </c>
      <c r="F155" s="47" t="s">
        <v>399</v>
      </c>
      <c r="G155" s="47" t="s">
        <v>48</v>
      </c>
      <c r="H155" s="47" t="s">
        <v>19</v>
      </c>
      <c r="I155" s="47" t="s">
        <v>32</v>
      </c>
      <c r="J155" s="69">
        <v>3971800</v>
      </c>
      <c r="K155" s="69">
        <v>288300</v>
      </c>
      <c r="L155" s="69">
        <v>0</v>
      </c>
      <c r="M155" s="69">
        <f>SUM(J155:L155)</f>
        <v>4260100</v>
      </c>
    </row>
    <row r="156" spans="1:13" outlineLevel="1" collapsed="1" x14ac:dyDescent="0.25">
      <c r="A156" s="44"/>
      <c r="B156" s="51"/>
      <c r="C156" s="45"/>
      <c r="D156" s="68" t="s">
        <v>676</v>
      </c>
      <c r="E156" s="46"/>
      <c r="F156" s="47"/>
      <c r="G156" s="47"/>
      <c r="H156" s="47"/>
      <c r="I156" s="47"/>
      <c r="J156" s="69">
        <f>SUBTOTAL(9,J155:J155)</f>
        <v>3971800</v>
      </c>
      <c r="K156" s="69">
        <f>SUBTOTAL(9,K155:K155)</f>
        <v>288300</v>
      </c>
      <c r="L156" s="69">
        <f>SUBTOTAL(9,L155:L155)</f>
        <v>0</v>
      </c>
      <c r="M156" s="69">
        <f>SUBTOTAL(9,M155:M155)</f>
        <v>4260100</v>
      </c>
    </row>
    <row r="157" spans="1:13" ht="25.5" hidden="1" outlineLevel="2" x14ac:dyDescent="0.25">
      <c r="A157" s="44">
        <v>141</v>
      </c>
      <c r="B157" s="37" t="s">
        <v>33</v>
      </c>
      <c r="C157" s="45">
        <v>29267609</v>
      </c>
      <c r="D157" s="37" t="s">
        <v>589</v>
      </c>
      <c r="E157" s="46">
        <v>1967289</v>
      </c>
      <c r="F157" s="37" t="s">
        <v>35</v>
      </c>
      <c r="G157" s="47" t="s">
        <v>36</v>
      </c>
      <c r="H157" s="47" t="s">
        <v>19</v>
      </c>
      <c r="I157" s="47" t="s">
        <v>37</v>
      </c>
      <c r="J157" s="69">
        <v>1045560</v>
      </c>
      <c r="K157" s="69">
        <v>56400</v>
      </c>
      <c r="L157" s="69">
        <v>0</v>
      </c>
      <c r="M157" s="69">
        <f>SUM(J157:L157)</f>
        <v>1101960</v>
      </c>
    </row>
    <row r="158" spans="1:13" ht="25.5" hidden="1" outlineLevel="2" x14ac:dyDescent="0.25">
      <c r="A158" s="44">
        <v>142</v>
      </c>
      <c r="B158" s="37" t="s">
        <v>118</v>
      </c>
      <c r="C158" s="50" t="s">
        <v>119</v>
      </c>
      <c r="D158" s="37" t="s">
        <v>589</v>
      </c>
      <c r="E158" s="46">
        <v>2514201</v>
      </c>
      <c r="F158" s="37" t="s">
        <v>717</v>
      </c>
      <c r="G158" s="47" t="s">
        <v>36</v>
      </c>
      <c r="H158" s="47" t="s">
        <v>19</v>
      </c>
      <c r="I158" s="47" t="s">
        <v>122</v>
      </c>
      <c r="J158" s="69">
        <v>4092620</v>
      </c>
      <c r="K158" s="69">
        <v>364700</v>
      </c>
      <c r="L158" s="69">
        <v>0</v>
      </c>
      <c r="M158" s="69">
        <f>SUM(J158:L158)</f>
        <v>4457320</v>
      </c>
    </row>
    <row r="159" spans="1:13" ht="25.5" hidden="1" outlineLevel="2" x14ac:dyDescent="0.25">
      <c r="A159" s="44">
        <v>143</v>
      </c>
      <c r="B159" s="37" t="s">
        <v>166</v>
      </c>
      <c r="C159" s="45">
        <v>44018886</v>
      </c>
      <c r="D159" s="37" t="s">
        <v>589</v>
      </c>
      <c r="E159" s="46">
        <v>1037676</v>
      </c>
      <c r="F159" s="47" t="s">
        <v>167</v>
      </c>
      <c r="G159" s="47" t="s">
        <v>36</v>
      </c>
      <c r="H159" s="47" t="s">
        <v>19</v>
      </c>
      <c r="I159" s="47" t="s">
        <v>81</v>
      </c>
      <c r="J159" s="69">
        <v>1959000</v>
      </c>
      <c r="K159" s="69">
        <v>122500</v>
      </c>
      <c r="L159" s="69">
        <v>0</v>
      </c>
      <c r="M159" s="69">
        <f>SUM(J159:L159)</f>
        <v>2081500</v>
      </c>
    </row>
    <row r="160" spans="1:13" ht="25.5" hidden="1" outlineLevel="2" x14ac:dyDescent="0.25">
      <c r="A160" s="44">
        <v>144</v>
      </c>
      <c r="B160" s="37" t="s">
        <v>185</v>
      </c>
      <c r="C160" s="45">
        <v>48489336</v>
      </c>
      <c r="D160" s="37" t="s">
        <v>589</v>
      </c>
      <c r="E160" s="46">
        <v>7817571</v>
      </c>
      <c r="F160" s="37" t="s">
        <v>202</v>
      </c>
      <c r="G160" s="47" t="s">
        <v>36</v>
      </c>
      <c r="H160" s="47" t="s">
        <v>19</v>
      </c>
      <c r="I160" s="47" t="s">
        <v>187</v>
      </c>
      <c r="J160" s="69">
        <v>2120990</v>
      </c>
      <c r="K160" s="69">
        <v>189000</v>
      </c>
      <c r="L160" s="69">
        <v>0</v>
      </c>
      <c r="M160" s="69">
        <f>SUM(J160:L160)</f>
        <v>2309990</v>
      </c>
    </row>
    <row r="161" spans="1:13" ht="25.5" hidden="1" outlineLevel="2" x14ac:dyDescent="0.25">
      <c r="A161" s="44">
        <v>145</v>
      </c>
      <c r="B161" s="37" t="s">
        <v>211</v>
      </c>
      <c r="C161" s="45">
        <v>47997885</v>
      </c>
      <c r="D161" s="37" t="s">
        <v>589</v>
      </c>
      <c r="E161" s="46">
        <v>5937705</v>
      </c>
      <c r="F161" s="37" t="s">
        <v>222</v>
      </c>
      <c r="G161" s="47" t="s">
        <v>18</v>
      </c>
      <c r="H161" s="47" t="s">
        <v>19</v>
      </c>
      <c r="I161" s="47" t="s">
        <v>101</v>
      </c>
      <c r="J161" s="69">
        <v>2240490</v>
      </c>
      <c r="K161" s="69">
        <v>199700</v>
      </c>
      <c r="L161" s="69">
        <v>0</v>
      </c>
      <c r="M161" s="69">
        <f>SUM(J161:L161)</f>
        <v>2440190</v>
      </c>
    </row>
    <row r="162" spans="1:13" ht="51" hidden="1" outlineLevel="2" x14ac:dyDescent="0.25">
      <c r="A162" s="44">
        <v>146</v>
      </c>
      <c r="B162" s="37" t="s">
        <v>281</v>
      </c>
      <c r="C162" s="50" t="s">
        <v>282</v>
      </c>
      <c r="D162" s="37" t="s">
        <v>589</v>
      </c>
      <c r="E162" s="46">
        <v>9250334</v>
      </c>
      <c r="F162" s="37" t="s">
        <v>286</v>
      </c>
      <c r="G162" s="47" t="s">
        <v>18</v>
      </c>
      <c r="H162" s="47" t="s">
        <v>19</v>
      </c>
      <c r="I162" s="47" t="s">
        <v>14</v>
      </c>
      <c r="J162" s="69">
        <v>1628090</v>
      </c>
      <c r="K162" s="69">
        <v>145000</v>
      </c>
      <c r="L162" s="69">
        <v>0</v>
      </c>
      <c r="M162" s="69">
        <f>SUM(J162:L162)</f>
        <v>1773090</v>
      </c>
    </row>
    <row r="163" spans="1:13" ht="25.5" outlineLevel="1" collapsed="1" x14ac:dyDescent="0.25">
      <c r="A163" s="44"/>
      <c r="B163" s="37"/>
      <c r="C163" s="50"/>
      <c r="D163" s="68" t="s">
        <v>677</v>
      </c>
      <c r="E163" s="46"/>
      <c r="F163" s="37"/>
      <c r="G163" s="47"/>
      <c r="H163" s="47"/>
      <c r="I163" s="47"/>
      <c r="J163" s="69">
        <f>SUBTOTAL(9,J157:J162)</f>
        <v>13086750</v>
      </c>
      <c r="K163" s="69">
        <f>SUBTOTAL(9,K157:K162)</f>
        <v>1077300</v>
      </c>
      <c r="L163" s="69">
        <f>SUBTOTAL(9,L157:L162)</f>
        <v>0</v>
      </c>
      <c r="M163" s="69">
        <f>SUBTOTAL(9,M157:M162)</f>
        <v>14164050</v>
      </c>
    </row>
    <row r="164" spans="1:13" ht="25.5" hidden="1" outlineLevel="2" x14ac:dyDescent="0.25">
      <c r="A164" s="44">
        <v>147</v>
      </c>
      <c r="B164" s="37" t="s">
        <v>91</v>
      </c>
      <c r="C164" s="45">
        <v>73633178</v>
      </c>
      <c r="D164" s="37" t="s">
        <v>607</v>
      </c>
      <c r="E164" s="46">
        <v>3257944</v>
      </c>
      <c r="F164" s="37" t="s">
        <v>608</v>
      </c>
      <c r="G164" s="47" t="s">
        <v>36</v>
      </c>
      <c r="H164" s="47" t="s">
        <v>52</v>
      </c>
      <c r="I164" s="47" t="s">
        <v>59</v>
      </c>
      <c r="J164" s="69">
        <v>1979040</v>
      </c>
      <c r="K164" s="69">
        <v>249700</v>
      </c>
      <c r="L164" s="69">
        <v>0</v>
      </c>
      <c r="M164" s="69">
        <f>SUM(J164:L164)</f>
        <v>2228740</v>
      </c>
    </row>
    <row r="165" spans="1:13" ht="25.5" hidden="1" outlineLevel="2" x14ac:dyDescent="0.25">
      <c r="A165" s="44">
        <v>148</v>
      </c>
      <c r="B165" s="37" t="s">
        <v>113</v>
      </c>
      <c r="C165" s="45">
        <v>48472476</v>
      </c>
      <c r="D165" s="37" t="s">
        <v>607</v>
      </c>
      <c r="E165" s="46">
        <v>2899284</v>
      </c>
      <c r="F165" s="37" t="s">
        <v>114</v>
      </c>
      <c r="G165" s="47" t="s">
        <v>18</v>
      </c>
      <c r="H165" s="47" t="s">
        <v>52</v>
      </c>
      <c r="I165" s="47" t="s">
        <v>29</v>
      </c>
      <c r="J165" s="69">
        <v>1413600</v>
      </c>
      <c r="K165" s="69">
        <v>178300</v>
      </c>
      <c r="L165" s="69">
        <v>0</v>
      </c>
      <c r="M165" s="69">
        <f>SUM(J165:L165)</f>
        <v>1591900</v>
      </c>
    </row>
    <row r="166" spans="1:13" ht="25.5" hidden="1" outlineLevel="2" x14ac:dyDescent="0.25">
      <c r="A166" s="44">
        <v>149</v>
      </c>
      <c r="B166" s="37" t="s">
        <v>133</v>
      </c>
      <c r="C166" s="45">
        <v>47930063</v>
      </c>
      <c r="D166" s="37" t="s">
        <v>607</v>
      </c>
      <c r="E166" s="46">
        <v>9859957</v>
      </c>
      <c r="F166" s="37" t="s">
        <v>135</v>
      </c>
      <c r="G166" s="47" t="s">
        <v>18</v>
      </c>
      <c r="H166" s="47" t="s">
        <v>52</v>
      </c>
      <c r="I166" s="47" t="s">
        <v>66</v>
      </c>
      <c r="J166" s="69">
        <v>1413600</v>
      </c>
      <c r="K166" s="69">
        <v>178300</v>
      </c>
      <c r="L166" s="69">
        <v>0</v>
      </c>
      <c r="M166" s="69">
        <f>SUM(J166:L166)</f>
        <v>1591900</v>
      </c>
    </row>
    <row r="167" spans="1:13" ht="25.5" hidden="1" outlineLevel="2" x14ac:dyDescent="0.25">
      <c r="A167" s="44">
        <v>150</v>
      </c>
      <c r="B167" s="37" t="s">
        <v>166</v>
      </c>
      <c r="C167" s="45">
        <v>44018886</v>
      </c>
      <c r="D167" s="37" t="s">
        <v>607</v>
      </c>
      <c r="E167" s="46">
        <v>9753684</v>
      </c>
      <c r="F167" s="37" t="s">
        <v>184</v>
      </c>
      <c r="G167" s="47" t="s">
        <v>36</v>
      </c>
      <c r="H167" s="47" t="s">
        <v>52</v>
      </c>
      <c r="I167" s="47" t="s">
        <v>81</v>
      </c>
      <c r="J167" s="69">
        <v>1625640</v>
      </c>
      <c r="K167" s="69">
        <v>139900</v>
      </c>
      <c r="L167" s="69">
        <v>0</v>
      </c>
      <c r="M167" s="69">
        <f>SUM(J167:L167)</f>
        <v>1765540</v>
      </c>
    </row>
    <row r="168" spans="1:13" ht="25.5" hidden="1" outlineLevel="2" x14ac:dyDescent="0.25">
      <c r="A168" s="44">
        <v>151</v>
      </c>
      <c r="B168" s="37" t="s">
        <v>211</v>
      </c>
      <c r="C168" s="45">
        <v>47997885</v>
      </c>
      <c r="D168" s="37" t="s">
        <v>607</v>
      </c>
      <c r="E168" s="46">
        <v>2193113</v>
      </c>
      <c r="F168" s="37" t="s">
        <v>215</v>
      </c>
      <c r="G168" s="47" t="s">
        <v>36</v>
      </c>
      <c r="H168" s="47" t="s">
        <v>52</v>
      </c>
      <c r="I168" s="47" t="s">
        <v>101</v>
      </c>
      <c r="J168" s="69">
        <v>2056780</v>
      </c>
      <c r="K168" s="69">
        <v>259500</v>
      </c>
      <c r="L168" s="69">
        <v>0</v>
      </c>
      <c r="M168" s="69">
        <f>SUM(J168:L168)</f>
        <v>2316280</v>
      </c>
    </row>
    <row r="169" spans="1:13" ht="25.5" hidden="1" outlineLevel="2" x14ac:dyDescent="0.25">
      <c r="A169" s="44">
        <v>152</v>
      </c>
      <c r="B169" s="37" t="s">
        <v>211</v>
      </c>
      <c r="C169" s="45">
        <v>47997885</v>
      </c>
      <c r="D169" s="37" t="s">
        <v>607</v>
      </c>
      <c r="E169" s="46">
        <v>9836239</v>
      </c>
      <c r="F169" s="47" t="s">
        <v>227</v>
      </c>
      <c r="G169" s="47" t="s">
        <v>36</v>
      </c>
      <c r="H169" s="47" t="s">
        <v>52</v>
      </c>
      <c r="I169" s="47" t="s">
        <v>213</v>
      </c>
      <c r="J169" s="69">
        <v>2120400</v>
      </c>
      <c r="K169" s="69">
        <v>267600</v>
      </c>
      <c r="L169" s="69">
        <v>0</v>
      </c>
      <c r="M169" s="69">
        <f>SUM(J169:L169)</f>
        <v>2388000</v>
      </c>
    </row>
    <row r="170" spans="1:13" ht="25.5" hidden="1" outlineLevel="2" x14ac:dyDescent="0.25">
      <c r="A170" s="44">
        <v>153</v>
      </c>
      <c r="B170" s="37" t="s">
        <v>228</v>
      </c>
      <c r="C170" s="45">
        <v>44740778</v>
      </c>
      <c r="D170" s="37" t="s">
        <v>607</v>
      </c>
      <c r="E170" s="46">
        <v>1718636</v>
      </c>
      <c r="F170" s="37" t="s">
        <v>230</v>
      </c>
      <c r="G170" s="47" t="s">
        <v>18</v>
      </c>
      <c r="H170" s="47" t="s">
        <v>52</v>
      </c>
      <c r="I170" s="47" t="s">
        <v>59</v>
      </c>
      <c r="J170" s="69">
        <v>2297100</v>
      </c>
      <c r="K170" s="69">
        <v>196000</v>
      </c>
      <c r="L170" s="69">
        <v>0</v>
      </c>
      <c r="M170" s="69">
        <f>SUM(J170:L170)</f>
        <v>2493100</v>
      </c>
    </row>
    <row r="171" spans="1:13" ht="25.5" hidden="1" outlineLevel="2" x14ac:dyDescent="0.25">
      <c r="A171" s="44">
        <v>154</v>
      </c>
      <c r="B171" s="37" t="s">
        <v>255</v>
      </c>
      <c r="C171" s="45">
        <v>70640548</v>
      </c>
      <c r="D171" s="37" t="s">
        <v>607</v>
      </c>
      <c r="E171" s="46">
        <v>8709161</v>
      </c>
      <c r="F171" s="37" t="s">
        <v>256</v>
      </c>
      <c r="G171" s="47" t="s">
        <v>18</v>
      </c>
      <c r="H171" s="47" t="s">
        <v>52</v>
      </c>
      <c r="I171" s="47" t="s">
        <v>59</v>
      </c>
      <c r="J171" s="69">
        <v>1470140</v>
      </c>
      <c r="K171" s="69">
        <v>185500</v>
      </c>
      <c r="L171" s="69">
        <v>0</v>
      </c>
      <c r="M171" s="69">
        <f>SUM(J171:L171)</f>
        <v>1655640</v>
      </c>
    </row>
    <row r="172" spans="1:13" ht="25.5" hidden="1" outlineLevel="2" x14ac:dyDescent="0.25">
      <c r="A172" s="44">
        <v>155</v>
      </c>
      <c r="B172" s="37" t="s">
        <v>634</v>
      </c>
      <c r="C172" s="50" t="s">
        <v>260</v>
      </c>
      <c r="D172" s="37" t="s">
        <v>607</v>
      </c>
      <c r="E172" s="46">
        <v>1146538</v>
      </c>
      <c r="F172" s="37" t="s">
        <v>265</v>
      </c>
      <c r="G172" s="47" t="s">
        <v>18</v>
      </c>
      <c r="H172" s="47" t="s">
        <v>52</v>
      </c>
      <c r="I172" s="47" t="s">
        <v>29</v>
      </c>
      <c r="J172" s="69">
        <v>1434800</v>
      </c>
      <c r="K172" s="69">
        <v>180900</v>
      </c>
      <c r="L172" s="69">
        <v>0</v>
      </c>
      <c r="M172" s="69">
        <f>SUM(J172:L172)</f>
        <v>1615700</v>
      </c>
    </row>
    <row r="173" spans="1:13" ht="25.5" hidden="1" outlineLevel="2" x14ac:dyDescent="0.25">
      <c r="A173" s="44">
        <v>156</v>
      </c>
      <c r="B173" s="37" t="s">
        <v>305</v>
      </c>
      <c r="C173" s="45">
        <v>70885605</v>
      </c>
      <c r="D173" s="37" t="s">
        <v>607</v>
      </c>
      <c r="E173" s="46">
        <v>4474775</v>
      </c>
      <c r="F173" s="37" t="s">
        <v>305</v>
      </c>
      <c r="G173" s="47" t="s">
        <v>18</v>
      </c>
      <c r="H173" s="47" t="s">
        <v>52</v>
      </c>
      <c r="I173" s="47" t="s">
        <v>143</v>
      </c>
      <c r="J173" s="69">
        <v>1943700</v>
      </c>
      <c r="K173" s="69"/>
      <c r="L173" s="69">
        <v>0</v>
      </c>
      <c r="M173" s="69">
        <f>SUM(J173:L173)</f>
        <v>1943700</v>
      </c>
    </row>
    <row r="174" spans="1:13" ht="25.5" hidden="1" outlineLevel="2" x14ac:dyDescent="0.25">
      <c r="A174" s="44">
        <v>157</v>
      </c>
      <c r="B174" s="37" t="s">
        <v>308</v>
      </c>
      <c r="C174" s="45">
        <v>65792068</v>
      </c>
      <c r="D174" s="37" t="s">
        <v>607</v>
      </c>
      <c r="E174" s="46">
        <v>5795884</v>
      </c>
      <c r="F174" s="37" t="s">
        <v>309</v>
      </c>
      <c r="G174" s="47" t="s">
        <v>18</v>
      </c>
      <c r="H174" s="47" t="s">
        <v>52</v>
      </c>
      <c r="I174" s="47" t="s">
        <v>14</v>
      </c>
      <c r="J174" s="69">
        <v>1236900</v>
      </c>
      <c r="K174" s="69">
        <v>156000</v>
      </c>
      <c r="L174" s="69">
        <v>0</v>
      </c>
      <c r="M174" s="69">
        <f>SUM(J174:L174)</f>
        <v>1392900</v>
      </c>
    </row>
    <row r="175" spans="1:13" ht="38.25" hidden="1" outlineLevel="2" x14ac:dyDescent="0.25">
      <c r="A175" s="44">
        <v>158</v>
      </c>
      <c r="B175" s="37" t="s">
        <v>335</v>
      </c>
      <c r="C175" s="45">
        <v>71230629</v>
      </c>
      <c r="D175" s="37" t="s">
        <v>607</v>
      </c>
      <c r="E175" s="46">
        <v>1420997</v>
      </c>
      <c r="F175" s="37" t="s">
        <v>336</v>
      </c>
      <c r="G175" s="47" t="s">
        <v>18</v>
      </c>
      <c r="H175" s="47" t="s">
        <v>52</v>
      </c>
      <c r="I175" s="47" t="s">
        <v>187</v>
      </c>
      <c r="J175" s="69">
        <v>1943700</v>
      </c>
      <c r="K175" s="69">
        <v>245200</v>
      </c>
      <c r="L175" s="69">
        <v>0</v>
      </c>
      <c r="M175" s="69">
        <f>SUM(J175:L175)</f>
        <v>2188900</v>
      </c>
    </row>
    <row r="176" spans="1:13" ht="25.5" hidden="1" outlineLevel="2" x14ac:dyDescent="0.25">
      <c r="A176" s="44">
        <v>159</v>
      </c>
      <c r="B176" s="37" t="s">
        <v>342</v>
      </c>
      <c r="C176" s="45">
        <v>60557621</v>
      </c>
      <c r="D176" s="37" t="s">
        <v>607</v>
      </c>
      <c r="E176" s="46">
        <v>7314919</v>
      </c>
      <c r="F176" s="37" t="s">
        <v>347</v>
      </c>
      <c r="G176" s="47" t="s">
        <v>36</v>
      </c>
      <c r="H176" s="47" t="s">
        <v>52</v>
      </c>
      <c r="I176" s="47" t="s">
        <v>37</v>
      </c>
      <c r="J176" s="69">
        <v>2117570</v>
      </c>
      <c r="K176" s="69">
        <v>267600</v>
      </c>
      <c r="L176" s="69">
        <v>0</v>
      </c>
      <c r="M176" s="69">
        <f>SUM(J176:L176)</f>
        <v>2385170</v>
      </c>
    </row>
    <row r="177" spans="1:13" ht="25.5" hidden="1" outlineLevel="2" x14ac:dyDescent="0.25">
      <c r="A177" s="44">
        <v>160</v>
      </c>
      <c r="B177" s="37" t="s">
        <v>365</v>
      </c>
      <c r="C177" s="45">
        <v>67028144</v>
      </c>
      <c r="D177" s="37" t="s">
        <v>607</v>
      </c>
      <c r="E177" s="46">
        <v>3333640</v>
      </c>
      <c r="F177" s="37" t="s">
        <v>366</v>
      </c>
      <c r="G177" s="47" t="s">
        <v>36</v>
      </c>
      <c r="H177" s="47" t="s">
        <v>52</v>
      </c>
      <c r="I177" s="47" t="s">
        <v>153</v>
      </c>
      <c r="J177" s="69">
        <v>2049720</v>
      </c>
      <c r="K177" s="69"/>
      <c r="L177" s="69">
        <v>0</v>
      </c>
      <c r="M177" s="69">
        <f>SUM(J177:L177)</f>
        <v>2049720</v>
      </c>
    </row>
    <row r="178" spans="1:13" ht="25.5" hidden="1" outlineLevel="2" x14ac:dyDescent="0.25">
      <c r="A178" s="44">
        <v>161</v>
      </c>
      <c r="B178" s="37" t="s">
        <v>365</v>
      </c>
      <c r="C178" s="45">
        <v>67028144</v>
      </c>
      <c r="D178" s="37" t="s">
        <v>607</v>
      </c>
      <c r="E178" s="46">
        <v>7983461</v>
      </c>
      <c r="F178" s="37" t="s">
        <v>368</v>
      </c>
      <c r="G178" s="47" t="s">
        <v>18</v>
      </c>
      <c r="H178" s="47" t="s">
        <v>52</v>
      </c>
      <c r="I178" s="47" t="s">
        <v>14</v>
      </c>
      <c r="J178" s="69">
        <v>2021440</v>
      </c>
      <c r="K178" s="69"/>
      <c r="L178" s="69">
        <v>0</v>
      </c>
      <c r="M178" s="69">
        <f>SUM(J178:L178)</f>
        <v>2021440</v>
      </c>
    </row>
    <row r="179" spans="1:13" ht="51" hidden="1" outlineLevel="2" x14ac:dyDescent="0.25">
      <c r="A179" s="44">
        <v>162</v>
      </c>
      <c r="B179" s="37" t="s">
        <v>374</v>
      </c>
      <c r="C179" s="45">
        <v>28269501</v>
      </c>
      <c r="D179" s="37" t="s">
        <v>607</v>
      </c>
      <c r="E179" s="46">
        <v>4607883</v>
      </c>
      <c r="F179" s="37" t="s">
        <v>376</v>
      </c>
      <c r="G179" s="47" t="s">
        <v>18</v>
      </c>
      <c r="H179" s="47" t="s">
        <v>52</v>
      </c>
      <c r="I179" s="47" t="s">
        <v>162</v>
      </c>
      <c r="J179" s="69">
        <v>4078230</v>
      </c>
      <c r="K179" s="69">
        <v>351000</v>
      </c>
      <c r="L179" s="69">
        <v>0</v>
      </c>
      <c r="M179" s="69">
        <f>SUM(J179:L179)</f>
        <v>4429230</v>
      </c>
    </row>
    <row r="180" spans="1:13" ht="38.25" outlineLevel="1" collapsed="1" x14ac:dyDescent="0.25">
      <c r="A180" s="44"/>
      <c r="B180" s="37"/>
      <c r="C180" s="45"/>
      <c r="D180" s="68" t="s">
        <v>678</v>
      </c>
      <c r="E180" s="46"/>
      <c r="F180" s="37"/>
      <c r="G180" s="47"/>
      <c r="H180" s="47"/>
      <c r="I180" s="47"/>
      <c r="J180" s="69">
        <f>SUBTOTAL(9,J164:J179)</f>
        <v>31202360</v>
      </c>
      <c r="K180" s="69">
        <f>SUBTOTAL(9,K164:K179)</f>
        <v>2855500</v>
      </c>
      <c r="L180" s="69">
        <f>SUBTOTAL(9,L164:L179)</f>
        <v>0</v>
      </c>
      <c r="M180" s="69">
        <f>SUBTOTAL(9,M164:M179)</f>
        <v>34057860</v>
      </c>
    </row>
    <row r="181" spans="1:13" ht="25.5" hidden="1" outlineLevel="2" x14ac:dyDescent="0.25">
      <c r="A181" s="44">
        <v>163</v>
      </c>
      <c r="B181" s="37" t="s">
        <v>118</v>
      </c>
      <c r="C181" s="50" t="s">
        <v>119</v>
      </c>
      <c r="D181" s="37" t="s">
        <v>617</v>
      </c>
      <c r="E181" s="46">
        <v>4955284</v>
      </c>
      <c r="F181" s="37" t="s">
        <v>718</v>
      </c>
      <c r="G181" s="47" t="s">
        <v>18</v>
      </c>
      <c r="H181" s="47" t="s">
        <v>19</v>
      </c>
      <c r="I181" s="47" t="s">
        <v>122</v>
      </c>
      <c r="J181" s="69">
        <v>4403860</v>
      </c>
      <c r="K181" s="69">
        <v>243000</v>
      </c>
      <c r="L181" s="69">
        <v>0</v>
      </c>
      <c r="M181" s="69">
        <f>SUM(J181:L181)</f>
        <v>4646860</v>
      </c>
    </row>
    <row r="182" spans="1:13" ht="25.5" hidden="1" outlineLevel="2" x14ac:dyDescent="0.25">
      <c r="A182" s="44">
        <v>164</v>
      </c>
      <c r="B182" s="37" t="s">
        <v>150</v>
      </c>
      <c r="C182" s="45">
        <v>46276262</v>
      </c>
      <c r="D182" s="37" t="s">
        <v>617</v>
      </c>
      <c r="E182" s="46">
        <v>2240677</v>
      </c>
      <c r="F182" s="37" t="s">
        <v>151</v>
      </c>
      <c r="G182" s="47" t="s">
        <v>18</v>
      </c>
      <c r="H182" s="47" t="s">
        <v>19</v>
      </c>
      <c r="I182" s="47" t="s">
        <v>153</v>
      </c>
      <c r="J182" s="69">
        <v>500000</v>
      </c>
      <c r="K182" s="69"/>
      <c r="L182" s="69">
        <v>0</v>
      </c>
      <c r="M182" s="69">
        <f>SUM(J182:L182)</f>
        <v>500000</v>
      </c>
    </row>
    <row r="183" spans="1:13" ht="25.5" hidden="1" outlineLevel="2" x14ac:dyDescent="0.25">
      <c r="A183" s="44">
        <v>165</v>
      </c>
      <c r="B183" s="37" t="s">
        <v>185</v>
      </c>
      <c r="C183" s="45">
        <v>48489336</v>
      </c>
      <c r="D183" s="37" t="s">
        <v>617</v>
      </c>
      <c r="E183" s="46">
        <v>5033443</v>
      </c>
      <c r="F183" s="37" t="s">
        <v>197</v>
      </c>
      <c r="G183" s="47" t="s">
        <v>18</v>
      </c>
      <c r="H183" s="47" t="s">
        <v>19</v>
      </c>
      <c r="I183" s="47" t="s">
        <v>187</v>
      </c>
      <c r="J183" s="69">
        <v>2272960</v>
      </c>
      <c r="K183" s="69">
        <v>125300</v>
      </c>
      <c r="L183" s="69">
        <v>0</v>
      </c>
      <c r="M183" s="69">
        <f>SUM(J183:L183)</f>
        <v>2398260</v>
      </c>
    </row>
    <row r="184" spans="1:13" ht="25.5" hidden="1" outlineLevel="2" x14ac:dyDescent="0.25">
      <c r="A184" s="44">
        <v>166</v>
      </c>
      <c r="B184" s="37" t="s">
        <v>211</v>
      </c>
      <c r="C184" s="45">
        <v>47997885</v>
      </c>
      <c r="D184" s="37" t="s">
        <v>617</v>
      </c>
      <c r="E184" s="46">
        <v>8800127</v>
      </c>
      <c r="F184" s="37" t="s">
        <v>226</v>
      </c>
      <c r="G184" s="47" t="s">
        <v>18</v>
      </c>
      <c r="H184" s="47" t="s">
        <v>19</v>
      </c>
      <c r="I184" s="47" t="s">
        <v>101</v>
      </c>
      <c r="J184" s="69">
        <v>2841200</v>
      </c>
      <c r="K184" s="69">
        <v>156700</v>
      </c>
      <c r="L184" s="69">
        <v>0</v>
      </c>
      <c r="M184" s="69">
        <f>SUM(J184:L184)</f>
        <v>2997900</v>
      </c>
    </row>
    <row r="185" spans="1:13" ht="51" hidden="1" outlineLevel="2" x14ac:dyDescent="0.25">
      <c r="A185" s="44">
        <v>167</v>
      </c>
      <c r="B185" s="37" t="s">
        <v>281</v>
      </c>
      <c r="C185" s="50" t="s">
        <v>282</v>
      </c>
      <c r="D185" s="37" t="s">
        <v>617</v>
      </c>
      <c r="E185" s="46">
        <v>5075575</v>
      </c>
      <c r="F185" s="37" t="s">
        <v>284</v>
      </c>
      <c r="G185" s="47" t="s">
        <v>18</v>
      </c>
      <c r="H185" s="47" t="s">
        <v>19</v>
      </c>
      <c r="I185" s="47" t="s">
        <v>14</v>
      </c>
      <c r="J185" s="69">
        <v>1289980</v>
      </c>
      <c r="K185" s="69"/>
      <c r="L185" s="69">
        <v>0</v>
      </c>
      <c r="M185" s="69">
        <f>SUM(J185:L185)</f>
        <v>1289980</v>
      </c>
    </row>
    <row r="186" spans="1:13" outlineLevel="1" collapsed="1" x14ac:dyDescent="0.25">
      <c r="A186" s="44"/>
      <c r="B186" s="37"/>
      <c r="C186" s="50"/>
      <c r="D186" s="68" t="s">
        <v>679</v>
      </c>
      <c r="E186" s="46"/>
      <c r="F186" s="37"/>
      <c r="G186" s="47"/>
      <c r="H186" s="47"/>
      <c r="I186" s="47"/>
      <c r="J186" s="69">
        <f>SUBTOTAL(9,J181:J185)</f>
        <v>11308000</v>
      </c>
      <c r="K186" s="69">
        <f>SUBTOTAL(9,K181:K185)</f>
        <v>525000</v>
      </c>
      <c r="L186" s="69">
        <f>SUBTOTAL(9,L181:L185)</f>
        <v>0</v>
      </c>
      <c r="M186" s="69">
        <f>SUBTOTAL(9,M181:M185)</f>
        <v>11833000</v>
      </c>
    </row>
    <row r="187" spans="1:13" ht="25.5" hidden="1" outlineLevel="2" x14ac:dyDescent="0.25">
      <c r="A187" s="44">
        <v>168</v>
      </c>
      <c r="B187" s="37" t="s">
        <v>49</v>
      </c>
      <c r="C187" s="45">
        <v>25909614</v>
      </c>
      <c r="D187" s="37" t="s">
        <v>594</v>
      </c>
      <c r="E187" s="46">
        <v>7290495</v>
      </c>
      <c r="F187" s="37" t="s">
        <v>58</v>
      </c>
      <c r="G187" s="47" t="s">
        <v>36</v>
      </c>
      <c r="H187" s="47" t="s">
        <v>52</v>
      </c>
      <c r="I187" s="47" t="s">
        <v>59</v>
      </c>
      <c r="J187" s="69">
        <v>702420</v>
      </c>
      <c r="K187" s="69">
        <v>93100</v>
      </c>
      <c r="L187" s="69">
        <v>0</v>
      </c>
      <c r="M187" s="69">
        <f>SUM(J187:L187)</f>
        <v>795520</v>
      </c>
    </row>
    <row r="188" spans="1:13" ht="38.25" hidden="1" outlineLevel="2" x14ac:dyDescent="0.25">
      <c r="A188" s="44">
        <v>169</v>
      </c>
      <c r="B188" s="37" t="s">
        <v>381</v>
      </c>
      <c r="C188" s="45" t="s">
        <v>382</v>
      </c>
      <c r="D188" s="37" t="s">
        <v>594</v>
      </c>
      <c r="E188" s="46">
        <v>9492545</v>
      </c>
      <c r="F188" s="37" t="s">
        <v>386</v>
      </c>
      <c r="G188" s="47" t="s">
        <v>36</v>
      </c>
      <c r="H188" s="47" t="s">
        <v>52</v>
      </c>
      <c r="I188" s="47" t="s">
        <v>384</v>
      </c>
      <c r="J188" s="69">
        <v>1616000</v>
      </c>
      <c r="K188" s="69">
        <v>72000</v>
      </c>
      <c r="L188" s="69">
        <v>0</v>
      </c>
      <c r="M188" s="69">
        <f>SUM(J188:L188)</f>
        <v>1688000</v>
      </c>
    </row>
    <row r="189" spans="1:13" ht="38.25" hidden="1" outlineLevel="2" x14ac:dyDescent="0.25">
      <c r="A189" s="44">
        <v>170</v>
      </c>
      <c r="B189" s="37" t="s">
        <v>99</v>
      </c>
      <c r="C189" s="45">
        <v>73632783</v>
      </c>
      <c r="D189" s="37" t="s">
        <v>594</v>
      </c>
      <c r="E189" s="46">
        <v>8327507</v>
      </c>
      <c r="F189" s="55" t="s">
        <v>110</v>
      </c>
      <c r="G189" s="47" t="s">
        <v>36</v>
      </c>
      <c r="H189" s="47" t="s">
        <v>44</v>
      </c>
      <c r="I189" s="47" t="s">
        <v>101</v>
      </c>
      <c r="J189" s="69">
        <v>1430800</v>
      </c>
      <c r="K189" s="69">
        <v>182700</v>
      </c>
      <c r="L189" s="69">
        <v>0</v>
      </c>
      <c r="M189" s="69">
        <f>SUM(J189:L189)</f>
        <v>1613500</v>
      </c>
    </row>
    <row r="190" spans="1:13" ht="25.5" hidden="1" outlineLevel="2" x14ac:dyDescent="0.25">
      <c r="A190" s="44">
        <v>171</v>
      </c>
      <c r="B190" s="37" t="s">
        <v>136</v>
      </c>
      <c r="C190" s="45">
        <v>18189750</v>
      </c>
      <c r="D190" s="37" t="s">
        <v>594</v>
      </c>
      <c r="E190" s="46">
        <v>9924394</v>
      </c>
      <c r="F190" s="37" t="s">
        <v>141</v>
      </c>
      <c r="G190" s="47" t="s">
        <v>36</v>
      </c>
      <c r="H190" s="47" t="s">
        <v>19</v>
      </c>
      <c r="I190" s="47" t="s">
        <v>37</v>
      </c>
      <c r="J190" s="69">
        <v>2499800</v>
      </c>
      <c r="K190" s="69">
        <v>331600</v>
      </c>
      <c r="L190" s="69">
        <v>0</v>
      </c>
      <c r="M190" s="69">
        <f>SUM(J190:L190)</f>
        <v>2831400</v>
      </c>
    </row>
    <row r="191" spans="1:13" ht="25.5" hidden="1" outlineLevel="2" x14ac:dyDescent="0.25">
      <c r="A191" s="44">
        <v>172</v>
      </c>
      <c r="B191" s="37" t="s">
        <v>150</v>
      </c>
      <c r="C191" s="45">
        <v>46276262</v>
      </c>
      <c r="D191" s="37" t="s">
        <v>594</v>
      </c>
      <c r="E191" s="46">
        <v>3228586</v>
      </c>
      <c r="F191" s="37" t="s">
        <v>154</v>
      </c>
      <c r="G191" s="47" t="s">
        <v>36</v>
      </c>
      <c r="H191" s="47" t="s">
        <v>19</v>
      </c>
      <c r="I191" s="47" t="s">
        <v>155</v>
      </c>
      <c r="J191" s="69">
        <v>1721620</v>
      </c>
      <c r="K191" s="69">
        <v>228300</v>
      </c>
      <c r="L191" s="69">
        <v>0</v>
      </c>
      <c r="M191" s="69">
        <f>SUM(J191:L191)</f>
        <v>1949920</v>
      </c>
    </row>
    <row r="192" spans="1:13" ht="25.5" hidden="1" outlineLevel="2" x14ac:dyDescent="0.25">
      <c r="A192" s="44">
        <v>173</v>
      </c>
      <c r="B192" s="37" t="s">
        <v>166</v>
      </c>
      <c r="C192" s="45">
        <v>44018886</v>
      </c>
      <c r="D192" s="37" t="s">
        <v>594</v>
      </c>
      <c r="E192" s="46">
        <v>4228767</v>
      </c>
      <c r="F192" s="37" t="s">
        <v>173</v>
      </c>
      <c r="G192" s="47" t="s">
        <v>18</v>
      </c>
      <c r="H192" s="47" t="s">
        <v>19</v>
      </c>
      <c r="I192" s="47" t="s">
        <v>81</v>
      </c>
      <c r="J192" s="69">
        <v>1115610</v>
      </c>
      <c r="K192" s="69">
        <v>100900</v>
      </c>
      <c r="L192" s="69">
        <v>0</v>
      </c>
      <c r="M192" s="69">
        <f>SUM(J192:L192)</f>
        <v>1216510</v>
      </c>
    </row>
    <row r="193" spans="1:13" ht="25.5" hidden="1" outlineLevel="2" x14ac:dyDescent="0.25">
      <c r="A193" s="44">
        <v>174</v>
      </c>
      <c r="B193" s="37" t="s">
        <v>185</v>
      </c>
      <c r="C193" s="45">
        <v>48489336</v>
      </c>
      <c r="D193" s="37" t="s">
        <v>594</v>
      </c>
      <c r="E193" s="46">
        <v>6528506</v>
      </c>
      <c r="F193" s="37" t="s">
        <v>200</v>
      </c>
      <c r="G193" s="47" t="s">
        <v>36</v>
      </c>
      <c r="H193" s="47" t="s">
        <v>19</v>
      </c>
      <c r="I193" s="47" t="s">
        <v>187</v>
      </c>
      <c r="J193" s="69">
        <v>895240</v>
      </c>
      <c r="K193" s="69">
        <v>118700</v>
      </c>
      <c r="L193" s="69">
        <v>0</v>
      </c>
      <c r="M193" s="69">
        <f>SUM(J193:L193)</f>
        <v>1013940</v>
      </c>
    </row>
    <row r="194" spans="1:13" ht="25.5" hidden="1" outlineLevel="2" x14ac:dyDescent="0.25">
      <c r="A194" s="44">
        <v>175</v>
      </c>
      <c r="B194" s="37" t="s">
        <v>232</v>
      </c>
      <c r="C194" s="45">
        <v>44117434</v>
      </c>
      <c r="D194" s="37" t="s">
        <v>594</v>
      </c>
      <c r="E194" s="46">
        <v>2352914</v>
      </c>
      <c r="F194" s="37" t="s">
        <v>233</v>
      </c>
      <c r="G194" s="47" t="s">
        <v>36</v>
      </c>
      <c r="H194" s="47" t="s">
        <v>19</v>
      </c>
      <c r="I194" s="47" t="s">
        <v>14</v>
      </c>
      <c r="J194" s="69">
        <v>707000</v>
      </c>
      <c r="K194" s="69">
        <v>102200</v>
      </c>
      <c r="L194" s="69">
        <v>0</v>
      </c>
      <c r="M194" s="69">
        <f>SUM(J194:L194)</f>
        <v>809200</v>
      </c>
    </row>
    <row r="195" spans="1:13" ht="38.25" hidden="1" outlineLevel="2" x14ac:dyDescent="0.25">
      <c r="A195" s="44">
        <v>176</v>
      </c>
      <c r="B195" s="37" t="s">
        <v>287</v>
      </c>
      <c r="C195" s="50" t="s">
        <v>288</v>
      </c>
      <c r="D195" s="37" t="s">
        <v>594</v>
      </c>
      <c r="E195" s="46">
        <v>3845844</v>
      </c>
      <c r="F195" s="37" t="s">
        <v>289</v>
      </c>
      <c r="G195" s="47" t="s">
        <v>36</v>
      </c>
      <c r="H195" s="47" t="s">
        <v>52</v>
      </c>
      <c r="I195" s="47" t="s">
        <v>213</v>
      </c>
      <c r="J195" s="69">
        <v>1032970</v>
      </c>
      <c r="K195" s="69">
        <v>136900</v>
      </c>
      <c r="L195" s="69">
        <v>0</v>
      </c>
      <c r="M195" s="69">
        <f>SUM(J195:L195)</f>
        <v>1169870</v>
      </c>
    </row>
    <row r="196" spans="1:13" ht="25.5" hidden="1" outlineLevel="2" x14ac:dyDescent="0.25">
      <c r="A196" s="44">
        <v>177</v>
      </c>
      <c r="B196" s="37" t="s">
        <v>298</v>
      </c>
      <c r="C196" s="50" t="s">
        <v>299</v>
      </c>
      <c r="D196" s="37" t="s">
        <v>594</v>
      </c>
      <c r="E196" s="46">
        <v>9152098</v>
      </c>
      <c r="F196" s="37" t="s">
        <v>300</v>
      </c>
      <c r="G196" s="47" t="s">
        <v>18</v>
      </c>
      <c r="H196" s="47" t="s">
        <v>19</v>
      </c>
      <c r="I196" s="47" t="s">
        <v>101</v>
      </c>
      <c r="J196" s="69">
        <v>1010140</v>
      </c>
      <c r="K196" s="69">
        <v>86300</v>
      </c>
      <c r="L196" s="69">
        <v>0</v>
      </c>
      <c r="M196" s="69">
        <f>SUM(J196:L196)</f>
        <v>1096440</v>
      </c>
    </row>
    <row r="197" spans="1:13" ht="38.25" hidden="1" outlineLevel="2" x14ac:dyDescent="0.25">
      <c r="A197" s="44">
        <v>178</v>
      </c>
      <c r="B197" s="51" t="s">
        <v>393</v>
      </c>
      <c r="C197" s="45" t="s">
        <v>394</v>
      </c>
      <c r="D197" s="37" t="s">
        <v>594</v>
      </c>
      <c r="E197" s="46">
        <v>8832852</v>
      </c>
      <c r="F197" s="37" t="s">
        <v>393</v>
      </c>
      <c r="G197" s="47" t="s">
        <v>36</v>
      </c>
      <c r="H197" s="47" t="s">
        <v>52</v>
      </c>
      <c r="I197" s="47" t="s">
        <v>32</v>
      </c>
      <c r="J197" s="69">
        <v>6962250</v>
      </c>
      <c r="K197" s="69">
        <v>922900</v>
      </c>
      <c r="L197" s="69">
        <v>0</v>
      </c>
      <c r="M197" s="69">
        <f>SUM(J197:L197)</f>
        <v>7885150</v>
      </c>
    </row>
    <row r="198" spans="1:13" ht="38.25" hidden="1" outlineLevel="2" x14ac:dyDescent="0.25">
      <c r="A198" s="44">
        <v>179</v>
      </c>
      <c r="B198" s="37" t="s">
        <v>302</v>
      </c>
      <c r="C198" s="45">
        <v>29314747</v>
      </c>
      <c r="D198" s="37" t="s">
        <v>594</v>
      </c>
      <c r="E198" s="46">
        <v>2221903</v>
      </c>
      <c r="F198" s="37" t="s">
        <v>302</v>
      </c>
      <c r="G198" s="47" t="s">
        <v>36</v>
      </c>
      <c r="H198" s="47" t="s">
        <v>44</v>
      </c>
      <c r="I198" s="47" t="s">
        <v>303</v>
      </c>
      <c r="J198" s="69">
        <v>1471250</v>
      </c>
      <c r="K198" s="69">
        <v>73200</v>
      </c>
      <c r="L198" s="69">
        <v>0</v>
      </c>
      <c r="M198" s="69">
        <f>SUM(J198:L198)</f>
        <v>1544450</v>
      </c>
    </row>
    <row r="199" spans="1:13" ht="25.5" hidden="1" outlineLevel="2" x14ac:dyDescent="0.25">
      <c r="A199" s="44">
        <v>180</v>
      </c>
      <c r="B199" s="37" t="s">
        <v>342</v>
      </c>
      <c r="C199" s="45">
        <v>60557621</v>
      </c>
      <c r="D199" s="37" t="s">
        <v>594</v>
      </c>
      <c r="E199" s="46">
        <v>3424265</v>
      </c>
      <c r="F199" s="47" t="s">
        <v>343</v>
      </c>
      <c r="G199" s="47" t="s">
        <v>18</v>
      </c>
      <c r="H199" s="47" t="s">
        <v>19</v>
      </c>
      <c r="I199" s="47" t="s">
        <v>661</v>
      </c>
      <c r="J199" s="69">
        <v>1032970</v>
      </c>
      <c r="K199" s="69">
        <v>136900</v>
      </c>
      <c r="L199" s="69">
        <v>0</v>
      </c>
      <c r="M199" s="69">
        <f>SUM(J199:L199)</f>
        <v>1169870</v>
      </c>
    </row>
    <row r="200" spans="1:13" ht="25.5" hidden="1" outlineLevel="2" x14ac:dyDescent="0.25">
      <c r="A200" s="44">
        <v>181</v>
      </c>
      <c r="B200" s="37" t="s">
        <v>342</v>
      </c>
      <c r="C200" s="45">
        <v>60557621</v>
      </c>
      <c r="D200" s="37" t="s">
        <v>594</v>
      </c>
      <c r="E200" s="46">
        <v>6651192</v>
      </c>
      <c r="F200" s="37" t="s">
        <v>346</v>
      </c>
      <c r="G200" s="47" t="s">
        <v>18</v>
      </c>
      <c r="H200" s="47" t="s">
        <v>19</v>
      </c>
      <c r="I200" s="47" t="s">
        <v>661</v>
      </c>
      <c r="J200" s="69">
        <v>2169240</v>
      </c>
      <c r="K200" s="69">
        <v>287700</v>
      </c>
      <c r="L200" s="69">
        <v>0</v>
      </c>
      <c r="M200" s="69">
        <f>SUM(J200:L200)</f>
        <v>2456940</v>
      </c>
    </row>
    <row r="201" spans="1:13" ht="25.5" hidden="1" outlineLevel="2" x14ac:dyDescent="0.25">
      <c r="A201" s="44">
        <v>182</v>
      </c>
      <c r="B201" s="37" t="s">
        <v>365</v>
      </c>
      <c r="C201" s="45">
        <v>67028144</v>
      </c>
      <c r="D201" s="37" t="s">
        <v>594</v>
      </c>
      <c r="E201" s="46">
        <v>9395569</v>
      </c>
      <c r="F201" s="37" t="s">
        <v>369</v>
      </c>
      <c r="G201" s="47" t="s">
        <v>36</v>
      </c>
      <c r="H201" s="47" t="s">
        <v>52</v>
      </c>
      <c r="I201" s="47" t="s">
        <v>14</v>
      </c>
      <c r="J201" s="69">
        <v>929670</v>
      </c>
      <c r="K201" s="69"/>
      <c r="L201" s="69">
        <v>0</v>
      </c>
      <c r="M201" s="69">
        <f>SUM(J201:L201)</f>
        <v>929670</v>
      </c>
    </row>
    <row r="202" spans="1:13" ht="38.25" hidden="1" outlineLevel="2" x14ac:dyDescent="0.25">
      <c r="A202" s="44">
        <v>183</v>
      </c>
      <c r="B202" s="37" t="s">
        <v>370</v>
      </c>
      <c r="C202" s="45">
        <v>26842149</v>
      </c>
      <c r="D202" s="37" t="s">
        <v>594</v>
      </c>
      <c r="E202" s="46">
        <v>5826609</v>
      </c>
      <c r="F202" s="37" t="s">
        <v>765</v>
      </c>
      <c r="G202" s="47" t="s">
        <v>18</v>
      </c>
      <c r="H202" s="47" t="s">
        <v>19</v>
      </c>
      <c r="I202" s="47" t="s">
        <v>372</v>
      </c>
      <c r="J202" s="69">
        <v>2134810</v>
      </c>
      <c r="K202" s="69">
        <v>283200</v>
      </c>
      <c r="L202" s="69">
        <v>0</v>
      </c>
      <c r="M202" s="69">
        <f>SUM(J202:L202)</f>
        <v>2418010</v>
      </c>
    </row>
    <row r="203" spans="1:13" ht="51" hidden="1" outlineLevel="2" x14ac:dyDescent="0.25">
      <c r="A203" s="44">
        <v>184</v>
      </c>
      <c r="B203" s="37" t="s">
        <v>374</v>
      </c>
      <c r="C203" s="45">
        <v>28269501</v>
      </c>
      <c r="D203" s="37" t="s">
        <v>594</v>
      </c>
      <c r="E203" s="46">
        <v>3105548</v>
      </c>
      <c r="F203" s="37" t="s">
        <v>375</v>
      </c>
      <c r="G203" s="47" t="s">
        <v>36</v>
      </c>
      <c r="H203" s="47" t="s">
        <v>52</v>
      </c>
      <c r="I203" s="47" t="s">
        <v>162</v>
      </c>
      <c r="J203" s="69">
        <v>1583890</v>
      </c>
      <c r="K203" s="69">
        <v>143300</v>
      </c>
      <c r="L203" s="69">
        <v>0</v>
      </c>
      <c r="M203" s="69">
        <f>SUM(J203:L203)</f>
        <v>1727190</v>
      </c>
    </row>
    <row r="204" spans="1:13" ht="25.5" outlineLevel="1" collapsed="1" x14ac:dyDescent="0.25">
      <c r="A204" s="44"/>
      <c r="B204" s="37"/>
      <c r="C204" s="45"/>
      <c r="D204" s="68" t="s">
        <v>680</v>
      </c>
      <c r="E204" s="46"/>
      <c r="F204" s="37"/>
      <c r="G204" s="47"/>
      <c r="H204" s="47"/>
      <c r="I204" s="47"/>
      <c r="J204" s="69">
        <f>SUBTOTAL(9,J187:J203)</f>
        <v>29015680</v>
      </c>
      <c r="K204" s="69">
        <f>SUBTOTAL(9,K187:K203)</f>
        <v>3299900</v>
      </c>
      <c r="L204" s="69">
        <f>SUBTOTAL(9,L187:L203)</f>
        <v>0</v>
      </c>
      <c r="M204" s="69">
        <f>SUBTOTAL(9,M187:M203)</f>
        <v>32315580</v>
      </c>
    </row>
    <row r="205" spans="1:13" ht="25.5" hidden="1" outlineLevel="2" x14ac:dyDescent="0.25">
      <c r="A205" s="44">
        <v>185</v>
      </c>
      <c r="B205" s="37" t="s">
        <v>40</v>
      </c>
      <c r="C205" s="50" t="s">
        <v>41</v>
      </c>
      <c r="D205" s="37" t="s">
        <v>321</v>
      </c>
      <c r="E205" s="46">
        <v>7875047</v>
      </c>
      <c r="F205" s="37" t="s">
        <v>43</v>
      </c>
      <c r="G205" s="47" t="s">
        <v>12</v>
      </c>
      <c r="H205" s="47" t="s">
        <v>44</v>
      </c>
      <c r="I205" s="47" t="s">
        <v>45</v>
      </c>
      <c r="J205" s="69">
        <v>1071000</v>
      </c>
      <c r="K205" s="69">
        <v>84200</v>
      </c>
      <c r="L205" s="69">
        <v>0</v>
      </c>
      <c r="M205" s="69">
        <f>SUM(J205:L205)</f>
        <v>1155200</v>
      </c>
    </row>
    <row r="206" spans="1:13" ht="38.25" hidden="1" outlineLevel="2" x14ac:dyDescent="0.25">
      <c r="A206" s="44">
        <v>186</v>
      </c>
      <c r="B206" s="37" t="s">
        <v>381</v>
      </c>
      <c r="C206" s="45" t="s">
        <v>382</v>
      </c>
      <c r="D206" s="37" t="s">
        <v>321</v>
      </c>
      <c r="E206" s="46">
        <v>2614238</v>
      </c>
      <c r="F206" s="37" t="s">
        <v>383</v>
      </c>
      <c r="G206" s="47" t="s">
        <v>48</v>
      </c>
      <c r="H206" s="47" t="s">
        <v>44</v>
      </c>
      <c r="I206" s="47" t="s">
        <v>384</v>
      </c>
      <c r="J206" s="69">
        <v>2387420</v>
      </c>
      <c r="K206" s="69">
        <v>57000</v>
      </c>
      <c r="L206" s="69">
        <v>0</v>
      </c>
      <c r="M206" s="69">
        <f>SUM(J206:L206)</f>
        <v>2444420</v>
      </c>
    </row>
    <row r="207" spans="1:13" ht="25.5" hidden="1" outlineLevel="2" x14ac:dyDescent="0.25">
      <c r="A207" s="44">
        <v>187</v>
      </c>
      <c r="B207" s="37" t="s">
        <v>381</v>
      </c>
      <c r="C207" s="45" t="s">
        <v>382</v>
      </c>
      <c r="D207" s="37" t="s">
        <v>321</v>
      </c>
      <c r="E207" s="46">
        <v>8742757</v>
      </c>
      <c r="F207" s="37" t="s">
        <v>385</v>
      </c>
      <c r="G207" s="47" t="s">
        <v>28</v>
      </c>
      <c r="H207" s="47" t="s">
        <v>44</v>
      </c>
      <c r="I207" s="47" t="s">
        <v>101</v>
      </c>
      <c r="J207" s="69">
        <v>598420</v>
      </c>
      <c r="K207" s="69">
        <v>16000</v>
      </c>
      <c r="L207" s="69">
        <v>0</v>
      </c>
      <c r="M207" s="69">
        <f>SUM(J207:L207)</f>
        <v>614420</v>
      </c>
    </row>
    <row r="208" spans="1:13" ht="38.25" hidden="1" outlineLevel="2" x14ac:dyDescent="0.25">
      <c r="A208" s="44">
        <v>188</v>
      </c>
      <c r="B208" s="53" t="s">
        <v>86</v>
      </c>
      <c r="C208" s="45">
        <v>47934344</v>
      </c>
      <c r="D208" s="37" t="s">
        <v>321</v>
      </c>
      <c r="E208" s="44" t="s">
        <v>707</v>
      </c>
      <c r="F208" s="53" t="s">
        <v>86</v>
      </c>
      <c r="G208" s="51" t="s">
        <v>12</v>
      </c>
      <c r="H208" s="51" t="s">
        <v>475</v>
      </c>
      <c r="I208" s="51" t="s">
        <v>37</v>
      </c>
      <c r="J208" s="69">
        <v>0</v>
      </c>
      <c r="K208" s="69">
        <v>0</v>
      </c>
      <c r="L208" s="69">
        <v>1890000</v>
      </c>
      <c r="M208" s="69">
        <f>SUM(J208:L208)</f>
        <v>1890000</v>
      </c>
    </row>
    <row r="209" spans="1:13" ht="25.5" hidden="1" outlineLevel="2" x14ac:dyDescent="0.25">
      <c r="A209" s="44">
        <v>189</v>
      </c>
      <c r="B209" s="37" t="s">
        <v>91</v>
      </c>
      <c r="C209" s="45">
        <v>73633178</v>
      </c>
      <c r="D209" s="37" t="s">
        <v>321</v>
      </c>
      <c r="E209" s="46">
        <v>4825919</v>
      </c>
      <c r="F209" s="37" t="s">
        <v>610</v>
      </c>
      <c r="G209" s="47" t="s">
        <v>28</v>
      </c>
      <c r="H209" s="47" t="s">
        <v>13</v>
      </c>
      <c r="I209" s="47" t="s">
        <v>59</v>
      </c>
      <c r="J209" s="69">
        <v>1855000</v>
      </c>
      <c r="K209" s="69">
        <v>52600</v>
      </c>
      <c r="L209" s="69">
        <v>0</v>
      </c>
      <c r="M209" s="69">
        <f>SUM(J209:L209)</f>
        <v>1907600</v>
      </c>
    </row>
    <row r="210" spans="1:13" ht="25.5" hidden="1" outlineLevel="2" x14ac:dyDescent="0.25">
      <c r="A210" s="44">
        <v>190</v>
      </c>
      <c r="B210" s="37" t="s">
        <v>91</v>
      </c>
      <c r="C210" s="45">
        <v>73633178</v>
      </c>
      <c r="D210" s="37" t="s">
        <v>321</v>
      </c>
      <c r="E210" s="46">
        <v>5765917</v>
      </c>
      <c r="F210" s="37" t="s">
        <v>94</v>
      </c>
      <c r="G210" s="47" t="s">
        <v>28</v>
      </c>
      <c r="H210" s="47" t="s">
        <v>13</v>
      </c>
      <c r="I210" s="47" t="s">
        <v>59</v>
      </c>
      <c r="J210" s="69">
        <v>2541350</v>
      </c>
      <c r="K210" s="69">
        <v>52600</v>
      </c>
      <c r="L210" s="69">
        <v>0</v>
      </c>
      <c r="M210" s="69">
        <f>SUM(J210:L210)</f>
        <v>2593950</v>
      </c>
    </row>
    <row r="211" spans="1:13" ht="25.5" hidden="1" outlineLevel="2" x14ac:dyDescent="0.25">
      <c r="A211" s="44">
        <v>191</v>
      </c>
      <c r="B211" s="37" t="s">
        <v>91</v>
      </c>
      <c r="C211" s="45">
        <v>73633178</v>
      </c>
      <c r="D211" s="37" t="s">
        <v>321</v>
      </c>
      <c r="E211" s="46">
        <v>6473479</v>
      </c>
      <c r="F211" s="37" t="s">
        <v>96</v>
      </c>
      <c r="G211" s="47" t="s">
        <v>12</v>
      </c>
      <c r="H211" s="47" t="s">
        <v>44</v>
      </c>
      <c r="I211" s="47" t="s">
        <v>97</v>
      </c>
      <c r="J211" s="69">
        <v>1475370</v>
      </c>
      <c r="K211" s="69">
        <v>146800</v>
      </c>
      <c r="L211" s="69">
        <v>0</v>
      </c>
      <c r="M211" s="69">
        <f>SUM(J211:L211)</f>
        <v>1622170</v>
      </c>
    </row>
    <row r="212" spans="1:13" ht="38.25" hidden="1" outlineLevel="2" x14ac:dyDescent="0.25">
      <c r="A212" s="44">
        <v>192</v>
      </c>
      <c r="B212" s="53" t="s">
        <v>91</v>
      </c>
      <c r="C212" s="50">
        <v>73633178</v>
      </c>
      <c r="D212" s="37" t="s">
        <v>321</v>
      </c>
      <c r="E212" s="44" t="s">
        <v>711</v>
      </c>
      <c r="F212" s="51" t="s">
        <v>96</v>
      </c>
      <c r="G212" s="51" t="s">
        <v>12</v>
      </c>
      <c r="H212" s="51" t="s">
        <v>475</v>
      </c>
      <c r="I212" s="51" t="s">
        <v>97</v>
      </c>
      <c r="J212" s="69">
        <v>0</v>
      </c>
      <c r="K212" s="69">
        <v>0</v>
      </c>
      <c r="L212" s="69">
        <v>1260400</v>
      </c>
      <c r="M212" s="69">
        <f>SUM(J212:L212)</f>
        <v>1260400</v>
      </c>
    </row>
    <row r="213" spans="1:13" ht="38.25" hidden="1" outlineLevel="2" x14ac:dyDescent="0.25">
      <c r="A213" s="44">
        <v>193</v>
      </c>
      <c r="B213" s="37" t="s">
        <v>99</v>
      </c>
      <c r="C213" s="45">
        <v>73632783</v>
      </c>
      <c r="D213" s="37" t="s">
        <v>321</v>
      </c>
      <c r="E213" s="46">
        <v>4336897</v>
      </c>
      <c r="F213" s="37" t="s">
        <v>102</v>
      </c>
      <c r="G213" s="47" t="s">
        <v>28</v>
      </c>
      <c r="H213" s="47" t="s">
        <v>44</v>
      </c>
      <c r="I213" s="47" t="s">
        <v>101</v>
      </c>
      <c r="J213" s="69">
        <v>12058000</v>
      </c>
      <c r="K213" s="69">
        <v>220000</v>
      </c>
      <c r="L213" s="69">
        <v>0</v>
      </c>
      <c r="M213" s="69">
        <f>SUM(J213:L213)</f>
        <v>12278000</v>
      </c>
    </row>
    <row r="214" spans="1:13" ht="25.5" hidden="1" outlineLevel="2" x14ac:dyDescent="0.25">
      <c r="A214" s="44">
        <v>194</v>
      </c>
      <c r="B214" s="37" t="s">
        <v>99</v>
      </c>
      <c r="C214" s="45">
        <v>73632783</v>
      </c>
      <c r="D214" s="37" t="s">
        <v>321</v>
      </c>
      <c r="E214" s="46">
        <v>7670741</v>
      </c>
      <c r="F214" s="37" t="s">
        <v>106</v>
      </c>
      <c r="G214" s="47" t="s">
        <v>107</v>
      </c>
      <c r="H214" s="47" t="s">
        <v>13</v>
      </c>
      <c r="I214" s="47" t="s">
        <v>101</v>
      </c>
      <c r="J214" s="69">
        <v>1947490</v>
      </c>
      <c r="K214" s="69">
        <v>193700</v>
      </c>
      <c r="L214" s="69">
        <v>0</v>
      </c>
      <c r="M214" s="69">
        <f>SUM(J214:L214)</f>
        <v>2141190</v>
      </c>
    </row>
    <row r="215" spans="1:13" ht="38.25" hidden="1" outlineLevel="2" x14ac:dyDescent="0.25">
      <c r="A215" s="44">
        <v>195</v>
      </c>
      <c r="B215" s="53" t="s">
        <v>99</v>
      </c>
      <c r="C215" s="50" t="s">
        <v>494</v>
      </c>
      <c r="D215" s="37" t="s">
        <v>321</v>
      </c>
      <c r="E215" s="44" t="s">
        <v>714</v>
      </c>
      <c r="F215" s="53" t="s">
        <v>106</v>
      </c>
      <c r="G215" s="51" t="s">
        <v>12</v>
      </c>
      <c r="H215" s="53" t="s">
        <v>475</v>
      </c>
      <c r="I215" s="53" t="s">
        <v>101</v>
      </c>
      <c r="J215" s="69">
        <v>0</v>
      </c>
      <c r="K215" s="69">
        <v>0</v>
      </c>
      <c r="L215" s="69">
        <v>481000</v>
      </c>
      <c r="M215" s="69">
        <f>SUM(J215:L215)</f>
        <v>481000</v>
      </c>
    </row>
    <row r="216" spans="1:13" ht="25.5" hidden="1" outlineLevel="2" x14ac:dyDescent="0.25">
      <c r="A216" s="44">
        <v>196</v>
      </c>
      <c r="B216" s="37" t="s">
        <v>614</v>
      </c>
      <c r="C216" s="45">
        <v>28634764</v>
      </c>
      <c r="D216" s="37" t="s">
        <v>321</v>
      </c>
      <c r="E216" s="46">
        <v>7917426</v>
      </c>
      <c r="F216" s="37" t="s">
        <v>614</v>
      </c>
      <c r="G216" s="47" t="s">
        <v>28</v>
      </c>
      <c r="H216" s="47" t="s">
        <v>44</v>
      </c>
      <c r="I216" s="47" t="s">
        <v>59</v>
      </c>
      <c r="J216" s="69">
        <v>927500</v>
      </c>
      <c r="K216" s="69">
        <v>26200</v>
      </c>
      <c r="L216" s="69">
        <v>0</v>
      </c>
      <c r="M216" s="69">
        <f>SUM(J216:L216)</f>
        <v>953700</v>
      </c>
    </row>
    <row r="217" spans="1:13" ht="38.25" hidden="1" outlineLevel="2" x14ac:dyDescent="0.25">
      <c r="A217" s="44">
        <v>197</v>
      </c>
      <c r="B217" s="37" t="s">
        <v>715</v>
      </c>
      <c r="C217" s="45">
        <v>27664333</v>
      </c>
      <c r="D217" s="37" t="s">
        <v>321</v>
      </c>
      <c r="E217" s="46">
        <v>4879046</v>
      </c>
      <c r="F217" s="37" t="s">
        <v>716</v>
      </c>
      <c r="G217" s="47" t="s">
        <v>28</v>
      </c>
      <c r="H217" s="47" t="s">
        <v>13</v>
      </c>
      <c r="I217" s="47" t="s">
        <v>29</v>
      </c>
      <c r="J217" s="69">
        <v>4100000</v>
      </c>
      <c r="K217" s="69">
        <v>211000</v>
      </c>
      <c r="L217" s="69">
        <v>0</v>
      </c>
      <c r="M217" s="69">
        <f>SUM(J217:L217)</f>
        <v>4311000</v>
      </c>
    </row>
    <row r="218" spans="1:13" ht="38.25" hidden="1" outlineLevel="2" x14ac:dyDescent="0.25">
      <c r="A218" s="44">
        <v>198</v>
      </c>
      <c r="B218" s="53" t="s">
        <v>472</v>
      </c>
      <c r="C218" s="50">
        <v>9903046</v>
      </c>
      <c r="D218" s="37" t="s">
        <v>321</v>
      </c>
      <c r="E218" s="44" t="s">
        <v>719</v>
      </c>
      <c r="F218" s="53" t="s">
        <v>474</v>
      </c>
      <c r="G218" s="51" t="s">
        <v>12</v>
      </c>
      <c r="H218" s="53" t="s">
        <v>13</v>
      </c>
      <c r="I218" s="53" t="s">
        <v>720</v>
      </c>
      <c r="J218" s="69">
        <v>0</v>
      </c>
      <c r="K218" s="69">
        <v>0</v>
      </c>
      <c r="L218" s="69">
        <v>2500000</v>
      </c>
      <c r="M218" s="69">
        <f>SUM(J218:L218)</f>
        <v>2500000</v>
      </c>
    </row>
    <row r="219" spans="1:13" ht="25.5" hidden="1" outlineLevel="2" x14ac:dyDescent="0.25">
      <c r="A219" s="44">
        <v>199</v>
      </c>
      <c r="B219" s="37" t="s">
        <v>136</v>
      </c>
      <c r="C219" s="45">
        <v>18189750</v>
      </c>
      <c r="D219" s="37" t="s">
        <v>321</v>
      </c>
      <c r="E219" s="46">
        <v>8906531</v>
      </c>
      <c r="F219" s="37" t="s">
        <v>622</v>
      </c>
      <c r="G219" s="47" t="s">
        <v>28</v>
      </c>
      <c r="H219" s="47" t="s">
        <v>13</v>
      </c>
      <c r="I219" s="47" t="s">
        <v>37</v>
      </c>
      <c r="J219" s="69">
        <v>1755000</v>
      </c>
      <c r="K219" s="69">
        <v>52600</v>
      </c>
      <c r="L219" s="69">
        <v>0</v>
      </c>
      <c r="M219" s="69">
        <f>SUM(J219:L219)</f>
        <v>1807600</v>
      </c>
    </row>
    <row r="220" spans="1:13" hidden="1" outlineLevel="2" x14ac:dyDescent="0.25">
      <c r="A220" s="44">
        <v>200</v>
      </c>
      <c r="B220" s="37" t="s">
        <v>145</v>
      </c>
      <c r="C220" s="45">
        <v>48773514</v>
      </c>
      <c r="D220" s="37" t="s">
        <v>321</v>
      </c>
      <c r="E220" s="46">
        <v>4157827</v>
      </c>
      <c r="F220" s="37" t="s">
        <v>146</v>
      </c>
      <c r="G220" s="47" t="s">
        <v>28</v>
      </c>
      <c r="H220" s="47" t="s">
        <v>13</v>
      </c>
      <c r="I220" s="47" t="s">
        <v>59</v>
      </c>
      <c r="J220" s="69">
        <v>2371000</v>
      </c>
      <c r="K220" s="69">
        <v>65800</v>
      </c>
      <c r="L220" s="69">
        <v>0</v>
      </c>
      <c r="M220" s="69">
        <f>SUM(J220:L220)</f>
        <v>2436800</v>
      </c>
    </row>
    <row r="221" spans="1:13" hidden="1" outlineLevel="2" x14ac:dyDescent="0.25">
      <c r="A221" s="44">
        <v>201</v>
      </c>
      <c r="B221" s="37" t="s">
        <v>150</v>
      </c>
      <c r="C221" s="45">
        <v>46276262</v>
      </c>
      <c r="D221" s="37" t="s">
        <v>321</v>
      </c>
      <c r="E221" s="46">
        <v>3807413</v>
      </c>
      <c r="F221" s="37" t="s">
        <v>156</v>
      </c>
      <c r="G221" s="47" t="s">
        <v>28</v>
      </c>
      <c r="H221" s="47" t="s">
        <v>13</v>
      </c>
      <c r="I221" s="47" t="s">
        <v>153</v>
      </c>
      <c r="J221" s="69">
        <v>927500</v>
      </c>
      <c r="K221" s="69">
        <v>26200</v>
      </c>
      <c r="L221" s="69">
        <v>0</v>
      </c>
      <c r="M221" s="69">
        <f>SUM(J221:L221)</f>
        <v>953700</v>
      </c>
    </row>
    <row r="222" spans="1:13" ht="25.5" hidden="1" outlineLevel="2" x14ac:dyDescent="0.25">
      <c r="A222" s="44">
        <v>202</v>
      </c>
      <c r="B222" s="37" t="s">
        <v>166</v>
      </c>
      <c r="C222" s="45">
        <v>44018886</v>
      </c>
      <c r="D222" s="37" t="s">
        <v>321</v>
      </c>
      <c r="E222" s="46">
        <v>2044921</v>
      </c>
      <c r="F222" s="37" t="s">
        <v>170</v>
      </c>
      <c r="G222" s="47" t="s">
        <v>107</v>
      </c>
      <c r="H222" s="47" t="s">
        <v>13</v>
      </c>
      <c r="I222" s="47" t="s">
        <v>81</v>
      </c>
      <c r="J222" s="69">
        <v>2183550</v>
      </c>
      <c r="K222" s="69">
        <v>148100</v>
      </c>
      <c r="L222" s="69">
        <v>0</v>
      </c>
      <c r="M222" s="69">
        <f>SUM(J222:L222)</f>
        <v>2331650</v>
      </c>
    </row>
    <row r="223" spans="1:13" hidden="1" outlineLevel="2" x14ac:dyDescent="0.25">
      <c r="A223" s="44">
        <v>203</v>
      </c>
      <c r="B223" s="37" t="s">
        <v>166</v>
      </c>
      <c r="C223" s="45">
        <v>44018886</v>
      </c>
      <c r="D223" s="37" t="s">
        <v>321</v>
      </c>
      <c r="E223" s="46">
        <v>4770332</v>
      </c>
      <c r="F223" s="37" t="s">
        <v>221</v>
      </c>
      <c r="G223" s="47" t="s">
        <v>28</v>
      </c>
      <c r="H223" s="47" t="s">
        <v>13</v>
      </c>
      <c r="I223" s="47" t="s">
        <v>81</v>
      </c>
      <c r="J223" s="69">
        <v>1330000</v>
      </c>
      <c r="K223" s="69">
        <v>26900</v>
      </c>
      <c r="L223" s="69">
        <v>0</v>
      </c>
      <c r="M223" s="69">
        <f>SUM(J223:L223)</f>
        <v>1356900</v>
      </c>
    </row>
    <row r="224" spans="1:13" ht="25.5" hidden="1" outlineLevel="2" x14ac:dyDescent="0.25">
      <c r="A224" s="44">
        <v>204</v>
      </c>
      <c r="B224" s="37" t="s">
        <v>166</v>
      </c>
      <c r="C224" s="45">
        <v>44018886</v>
      </c>
      <c r="D224" s="37" t="s">
        <v>321</v>
      </c>
      <c r="E224" s="46">
        <v>8514547</v>
      </c>
      <c r="F224" s="37" t="s">
        <v>182</v>
      </c>
      <c r="G224" s="47" t="s">
        <v>28</v>
      </c>
      <c r="H224" s="47" t="s">
        <v>13</v>
      </c>
      <c r="I224" s="47" t="s">
        <v>81</v>
      </c>
      <c r="J224" s="69">
        <v>2390000</v>
      </c>
      <c r="K224" s="69">
        <v>71900</v>
      </c>
      <c r="L224" s="69">
        <v>0</v>
      </c>
      <c r="M224" s="69">
        <f>SUM(J224:L224)</f>
        <v>2461900</v>
      </c>
    </row>
    <row r="225" spans="1:13" ht="38.25" hidden="1" outlineLevel="2" x14ac:dyDescent="0.25">
      <c r="A225" s="44">
        <v>205</v>
      </c>
      <c r="B225" s="53" t="s">
        <v>166</v>
      </c>
      <c r="C225" s="50">
        <v>44018886</v>
      </c>
      <c r="D225" s="37" t="s">
        <v>321</v>
      </c>
      <c r="E225" s="44" t="s">
        <v>726</v>
      </c>
      <c r="F225" s="53" t="s">
        <v>170</v>
      </c>
      <c r="G225" s="51" t="s">
        <v>12</v>
      </c>
      <c r="H225" s="51" t="s">
        <v>475</v>
      </c>
      <c r="I225" s="51" t="s">
        <v>81</v>
      </c>
      <c r="J225" s="69">
        <v>0</v>
      </c>
      <c r="K225" s="69">
        <v>0</v>
      </c>
      <c r="L225" s="69">
        <v>2100600</v>
      </c>
      <c r="M225" s="69">
        <f>SUM(J225:L225)</f>
        <v>2100600</v>
      </c>
    </row>
    <row r="226" spans="1:13" ht="25.5" hidden="1" outlineLevel="2" x14ac:dyDescent="0.25">
      <c r="A226" s="44">
        <v>206</v>
      </c>
      <c r="B226" s="37" t="s">
        <v>185</v>
      </c>
      <c r="C226" s="45">
        <v>48489336</v>
      </c>
      <c r="D226" s="37" t="s">
        <v>321</v>
      </c>
      <c r="E226" s="46">
        <v>2611433</v>
      </c>
      <c r="F226" s="37" t="s">
        <v>727</v>
      </c>
      <c r="G226" s="47" t="s">
        <v>28</v>
      </c>
      <c r="H226" s="47" t="s">
        <v>13</v>
      </c>
      <c r="I226" s="47" t="s">
        <v>187</v>
      </c>
      <c r="J226" s="69">
        <v>3011260</v>
      </c>
      <c r="K226" s="69">
        <v>65800</v>
      </c>
      <c r="L226" s="69">
        <v>0</v>
      </c>
      <c r="M226" s="69">
        <f>SUM(J226:L226)</f>
        <v>3077060</v>
      </c>
    </row>
    <row r="227" spans="1:13" ht="25.5" hidden="1" outlineLevel="2" x14ac:dyDescent="0.25">
      <c r="A227" s="44">
        <v>207</v>
      </c>
      <c r="B227" s="37" t="s">
        <v>185</v>
      </c>
      <c r="C227" s="45">
        <v>48489336</v>
      </c>
      <c r="D227" s="37" t="s">
        <v>321</v>
      </c>
      <c r="E227" s="46">
        <v>9232848</v>
      </c>
      <c r="F227" s="37" t="s">
        <v>204</v>
      </c>
      <c r="G227" s="47" t="s">
        <v>107</v>
      </c>
      <c r="H227" s="47" t="s">
        <v>13</v>
      </c>
      <c r="I227" s="47" t="s">
        <v>187</v>
      </c>
      <c r="J227" s="69">
        <v>1770450</v>
      </c>
      <c r="K227" s="69">
        <v>176100</v>
      </c>
      <c r="L227" s="69">
        <v>0</v>
      </c>
      <c r="M227" s="69">
        <f>SUM(J227:L227)</f>
        <v>1946550</v>
      </c>
    </row>
    <row r="228" spans="1:13" ht="25.5" hidden="1" outlineLevel="2" x14ac:dyDescent="0.25">
      <c r="A228" s="44">
        <v>208</v>
      </c>
      <c r="B228" s="53" t="s">
        <v>185</v>
      </c>
      <c r="C228" s="50">
        <v>48489336</v>
      </c>
      <c r="D228" s="37" t="s">
        <v>321</v>
      </c>
      <c r="E228" s="44" t="s">
        <v>729</v>
      </c>
      <c r="F228" s="53" t="s">
        <v>730</v>
      </c>
      <c r="G228" s="51" t="s">
        <v>12</v>
      </c>
      <c r="H228" s="53" t="s">
        <v>13</v>
      </c>
      <c r="I228" s="53" t="s">
        <v>187</v>
      </c>
      <c r="J228" s="69">
        <v>0</v>
      </c>
      <c r="K228" s="69">
        <v>0</v>
      </c>
      <c r="L228" s="69">
        <v>308800</v>
      </c>
      <c r="M228" s="69">
        <f>SUM(J228:L228)</f>
        <v>308800</v>
      </c>
    </row>
    <row r="229" spans="1:13" hidden="1" outlineLevel="2" x14ac:dyDescent="0.25">
      <c r="A229" s="44">
        <v>209</v>
      </c>
      <c r="B229" s="37" t="s">
        <v>211</v>
      </c>
      <c r="C229" s="45">
        <v>47997885</v>
      </c>
      <c r="D229" s="37" t="s">
        <v>321</v>
      </c>
      <c r="E229" s="46">
        <v>5923339</v>
      </c>
      <c r="F229" s="37" t="s">
        <v>221</v>
      </c>
      <c r="G229" s="47" t="s">
        <v>107</v>
      </c>
      <c r="H229" s="47" t="s">
        <v>13</v>
      </c>
      <c r="I229" s="47" t="s">
        <v>213</v>
      </c>
      <c r="J229" s="69">
        <v>1770450</v>
      </c>
      <c r="K229" s="69">
        <v>176100</v>
      </c>
      <c r="L229" s="69">
        <v>0</v>
      </c>
      <c r="M229" s="69">
        <f>SUM(J229:L229)</f>
        <v>1946550</v>
      </c>
    </row>
    <row r="230" spans="1:13" ht="25.5" hidden="1" outlineLevel="2" x14ac:dyDescent="0.25">
      <c r="A230" s="44">
        <v>210</v>
      </c>
      <c r="B230" s="37" t="s">
        <v>211</v>
      </c>
      <c r="C230" s="45">
        <v>47997885</v>
      </c>
      <c r="D230" s="37" t="s">
        <v>321</v>
      </c>
      <c r="E230" s="46">
        <v>9351397</v>
      </c>
      <c r="F230" s="37" t="s">
        <v>224</v>
      </c>
      <c r="G230" s="47" t="s">
        <v>28</v>
      </c>
      <c r="H230" s="47" t="s">
        <v>13</v>
      </c>
      <c r="I230" s="47" t="s">
        <v>213</v>
      </c>
      <c r="J230" s="69">
        <v>1391250</v>
      </c>
      <c r="K230" s="69">
        <v>39400</v>
      </c>
      <c r="L230" s="69">
        <v>0</v>
      </c>
      <c r="M230" s="69">
        <f>SUM(J230:L230)</f>
        <v>1430650</v>
      </c>
    </row>
    <row r="231" spans="1:13" ht="38.25" hidden="1" outlineLevel="2" x14ac:dyDescent="0.25">
      <c r="A231" s="44">
        <v>211</v>
      </c>
      <c r="B231" s="37" t="s">
        <v>291</v>
      </c>
      <c r="C231" s="45" t="s">
        <v>292</v>
      </c>
      <c r="D231" s="37" t="s">
        <v>321</v>
      </c>
      <c r="E231" s="46">
        <v>9313981</v>
      </c>
      <c r="F231" s="37" t="s">
        <v>293</v>
      </c>
      <c r="G231" s="47" t="s">
        <v>107</v>
      </c>
      <c r="H231" s="47" t="s">
        <v>13</v>
      </c>
      <c r="I231" s="47" t="s">
        <v>294</v>
      </c>
      <c r="J231" s="69">
        <v>2065520</v>
      </c>
      <c r="K231" s="69">
        <v>205400</v>
      </c>
      <c r="L231" s="69">
        <v>0</v>
      </c>
      <c r="M231" s="69">
        <f>SUM(J231:L231)</f>
        <v>2270920</v>
      </c>
    </row>
    <row r="232" spans="1:13" ht="38.25" hidden="1" outlineLevel="2" x14ac:dyDescent="0.25">
      <c r="A232" s="44">
        <v>212</v>
      </c>
      <c r="B232" s="53" t="s">
        <v>291</v>
      </c>
      <c r="C232" s="50" t="s">
        <v>292</v>
      </c>
      <c r="D232" s="37" t="s">
        <v>321</v>
      </c>
      <c r="E232" s="44" t="s">
        <v>739</v>
      </c>
      <c r="F232" s="53" t="s">
        <v>293</v>
      </c>
      <c r="G232" s="51" t="s">
        <v>12</v>
      </c>
      <c r="H232" s="51" t="s">
        <v>723</v>
      </c>
      <c r="I232" s="51" t="s">
        <v>88</v>
      </c>
      <c r="J232" s="69">
        <v>0</v>
      </c>
      <c r="K232" s="69">
        <v>0</v>
      </c>
      <c r="L232" s="69">
        <v>1441300</v>
      </c>
      <c r="M232" s="69">
        <f>SUM(J232:L232)</f>
        <v>1441300</v>
      </c>
    </row>
    <row r="233" spans="1:13" ht="25.5" hidden="1" outlineLevel="2" x14ac:dyDescent="0.25">
      <c r="A233" s="44">
        <v>213</v>
      </c>
      <c r="B233" s="37" t="s">
        <v>311</v>
      </c>
      <c r="C233" s="45">
        <v>62180444</v>
      </c>
      <c r="D233" s="37" t="s">
        <v>321</v>
      </c>
      <c r="E233" s="46">
        <v>3940307</v>
      </c>
      <c r="F233" s="37" t="s">
        <v>316</v>
      </c>
      <c r="G233" s="47" t="s">
        <v>28</v>
      </c>
      <c r="H233" s="47" t="s">
        <v>13</v>
      </c>
      <c r="I233" s="47" t="s">
        <v>153</v>
      </c>
      <c r="J233" s="69">
        <v>1622000</v>
      </c>
      <c r="K233" s="69">
        <v>42100</v>
      </c>
      <c r="L233" s="69">
        <v>0</v>
      </c>
      <c r="M233" s="69">
        <f>SUM(J233:L233)</f>
        <v>1664100</v>
      </c>
    </row>
    <row r="234" spans="1:13" ht="25.5" hidden="1" outlineLevel="2" x14ac:dyDescent="0.25">
      <c r="A234" s="44">
        <v>214</v>
      </c>
      <c r="B234" s="37" t="s">
        <v>311</v>
      </c>
      <c r="C234" s="45">
        <v>62180444</v>
      </c>
      <c r="D234" s="37" t="s">
        <v>321</v>
      </c>
      <c r="E234" s="46">
        <v>7318632</v>
      </c>
      <c r="F234" s="37" t="s">
        <v>316</v>
      </c>
      <c r="G234" s="47" t="s">
        <v>28</v>
      </c>
      <c r="H234" s="47" t="s">
        <v>13</v>
      </c>
      <c r="I234" s="47" t="s">
        <v>153</v>
      </c>
      <c r="J234" s="69">
        <v>3244000</v>
      </c>
      <c r="K234" s="69">
        <v>84200</v>
      </c>
      <c r="L234" s="69">
        <v>0</v>
      </c>
      <c r="M234" s="69">
        <f>SUM(J234:L234)</f>
        <v>3328200</v>
      </c>
    </row>
    <row r="235" spans="1:13" ht="38.25" hidden="1" outlineLevel="2" x14ac:dyDescent="0.25">
      <c r="A235" s="44">
        <v>215</v>
      </c>
      <c r="B235" s="37" t="s">
        <v>319</v>
      </c>
      <c r="C235" s="45">
        <v>71193430</v>
      </c>
      <c r="D235" s="37" t="s">
        <v>321</v>
      </c>
      <c r="E235" s="46">
        <v>1936483</v>
      </c>
      <c r="F235" s="37" t="s">
        <v>321</v>
      </c>
      <c r="G235" s="47" t="s">
        <v>28</v>
      </c>
      <c r="H235" s="47" t="s">
        <v>44</v>
      </c>
      <c r="I235" s="47" t="s">
        <v>37</v>
      </c>
      <c r="J235" s="69">
        <v>5565000</v>
      </c>
      <c r="K235" s="69">
        <v>158200</v>
      </c>
      <c r="L235" s="69">
        <v>0</v>
      </c>
      <c r="M235" s="69">
        <f>SUM(J235:L235)</f>
        <v>5723200</v>
      </c>
    </row>
    <row r="236" spans="1:13" ht="38.25" hidden="1" outlineLevel="2" x14ac:dyDescent="0.25">
      <c r="A236" s="44">
        <v>216</v>
      </c>
      <c r="B236" s="51" t="s">
        <v>319</v>
      </c>
      <c r="C236" s="50">
        <v>71193430</v>
      </c>
      <c r="D236" s="37" t="s">
        <v>321</v>
      </c>
      <c r="E236" s="44" t="s">
        <v>751</v>
      </c>
      <c r="F236" s="51" t="s">
        <v>478</v>
      </c>
      <c r="G236" s="51" t="s">
        <v>12</v>
      </c>
      <c r="H236" s="51" t="s">
        <v>475</v>
      </c>
      <c r="I236" s="51" t="s">
        <v>37</v>
      </c>
      <c r="J236" s="69">
        <v>0</v>
      </c>
      <c r="K236" s="69">
        <v>0</v>
      </c>
      <c r="L236" s="69">
        <v>2498200</v>
      </c>
      <c r="M236" s="69">
        <f>SUM(J236:L236)</f>
        <v>2498200</v>
      </c>
    </row>
    <row r="237" spans="1:13" ht="25.5" outlineLevel="1" collapsed="1" x14ac:dyDescent="0.25">
      <c r="A237" s="44"/>
      <c r="B237" s="51"/>
      <c r="C237" s="50"/>
      <c r="D237" s="68" t="s">
        <v>681</v>
      </c>
      <c r="E237" s="44"/>
      <c r="F237" s="51"/>
      <c r="G237" s="51"/>
      <c r="H237" s="51"/>
      <c r="I237" s="51"/>
      <c r="J237" s="69">
        <f>SUBTOTAL(9,J205:J236)</f>
        <v>60358530</v>
      </c>
      <c r="K237" s="69">
        <f>SUBTOTAL(9,K205:K236)</f>
        <v>2398900</v>
      </c>
      <c r="L237" s="69">
        <f>SUBTOTAL(9,L205:L236)</f>
        <v>12480300</v>
      </c>
      <c r="M237" s="69">
        <f>SUBTOTAL(9,M205:M236)</f>
        <v>75237730</v>
      </c>
    </row>
    <row r="238" spans="1:13" hidden="1" outlineLevel="2" x14ac:dyDescent="0.25">
      <c r="A238" s="44">
        <v>217</v>
      </c>
      <c r="B238" s="37" t="s">
        <v>8</v>
      </c>
      <c r="C238" s="50" t="s">
        <v>9</v>
      </c>
      <c r="D238" s="37" t="s">
        <v>104</v>
      </c>
      <c r="E238" s="46">
        <v>4200668</v>
      </c>
      <c r="F238" s="37" t="s">
        <v>11</v>
      </c>
      <c r="G238" s="47" t="s">
        <v>12</v>
      </c>
      <c r="H238" s="47" t="s">
        <v>13</v>
      </c>
      <c r="I238" s="47" t="s">
        <v>26</v>
      </c>
      <c r="J238" s="69">
        <v>4308840</v>
      </c>
      <c r="K238" s="69">
        <v>469900</v>
      </c>
      <c r="L238" s="69">
        <v>0</v>
      </c>
      <c r="M238" s="69">
        <f>SUM(J238:L238)</f>
        <v>4778740</v>
      </c>
    </row>
    <row r="239" spans="1:13" ht="38.25" hidden="1" outlineLevel="2" x14ac:dyDescent="0.25">
      <c r="A239" s="44">
        <v>218</v>
      </c>
      <c r="B239" s="51" t="s">
        <v>8</v>
      </c>
      <c r="C239" s="45">
        <v>2672910</v>
      </c>
      <c r="D239" s="51" t="s">
        <v>104</v>
      </c>
      <c r="E239" s="45" t="s">
        <v>702</v>
      </c>
      <c r="F239" s="51" t="s">
        <v>11</v>
      </c>
      <c r="G239" s="51" t="s">
        <v>12</v>
      </c>
      <c r="H239" s="51" t="s">
        <v>475</v>
      </c>
      <c r="I239" s="51" t="s">
        <v>26</v>
      </c>
      <c r="J239" s="69">
        <v>0</v>
      </c>
      <c r="K239" s="69">
        <v>0</v>
      </c>
      <c r="L239" s="69">
        <v>3708200</v>
      </c>
      <c r="M239" s="69">
        <f>SUM(J239:L239)</f>
        <v>3708200</v>
      </c>
    </row>
    <row r="240" spans="1:13" ht="25.5" hidden="1" outlineLevel="2" x14ac:dyDescent="0.25">
      <c r="A240" s="44">
        <v>219</v>
      </c>
      <c r="B240" s="37" t="s">
        <v>99</v>
      </c>
      <c r="C240" s="45">
        <v>73632783</v>
      </c>
      <c r="D240" s="37" t="s">
        <v>104</v>
      </c>
      <c r="E240" s="46">
        <v>5119406</v>
      </c>
      <c r="F240" s="54" t="s">
        <v>104</v>
      </c>
      <c r="G240" s="47" t="s">
        <v>12</v>
      </c>
      <c r="H240" s="47" t="s">
        <v>13</v>
      </c>
      <c r="I240" s="47" t="s">
        <v>101</v>
      </c>
      <c r="J240" s="69">
        <v>1777390</v>
      </c>
      <c r="K240" s="69">
        <v>193700</v>
      </c>
      <c r="L240" s="69">
        <v>0</v>
      </c>
      <c r="M240" s="69">
        <f>SUM(J240:L240)</f>
        <v>1971090</v>
      </c>
    </row>
    <row r="241" spans="1:13" ht="25.5" hidden="1" outlineLevel="2" x14ac:dyDescent="0.25">
      <c r="A241" s="44">
        <v>220</v>
      </c>
      <c r="B241" s="37" t="s">
        <v>127</v>
      </c>
      <c r="C241" s="45">
        <v>46277633</v>
      </c>
      <c r="D241" s="37" t="s">
        <v>104</v>
      </c>
      <c r="E241" s="46">
        <v>6283429</v>
      </c>
      <c r="F241" s="47" t="s">
        <v>104</v>
      </c>
      <c r="G241" s="47" t="s">
        <v>12</v>
      </c>
      <c r="H241" s="47" t="s">
        <v>44</v>
      </c>
      <c r="I241" s="47" t="s">
        <v>128</v>
      </c>
      <c r="J241" s="69">
        <v>755000</v>
      </c>
      <c r="K241" s="69"/>
      <c r="L241" s="69">
        <v>0</v>
      </c>
      <c r="M241" s="69">
        <f>SUM(J241:L241)</f>
        <v>755000</v>
      </c>
    </row>
    <row r="242" spans="1:13" ht="25.5" hidden="1" outlineLevel="2" x14ac:dyDescent="0.25">
      <c r="A242" s="44">
        <v>221</v>
      </c>
      <c r="B242" s="37" t="s">
        <v>129</v>
      </c>
      <c r="C242" s="45">
        <v>47930560</v>
      </c>
      <c r="D242" s="37" t="s">
        <v>104</v>
      </c>
      <c r="E242" s="46">
        <v>2255905</v>
      </c>
      <c r="F242" s="37" t="s">
        <v>130</v>
      </c>
      <c r="G242" s="47" t="s">
        <v>12</v>
      </c>
      <c r="H242" s="47" t="s">
        <v>13</v>
      </c>
      <c r="I242" s="47" t="s">
        <v>56</v>
      </c>
      <c r="J242" s="69">
        <v>1325000</v>
      </c>
      <c r="K242" s="69">
        <v>146800</v>
      </c>
      <c r="L242" s="69">
        <v>0</v>
      </c>
      <c r="M242" s="69">
        <f>SUM(J242:L242)</f>
        <v>1471800</v>
      </c>
    </row>
    <row r="243" spans="1:13" ht="25.5" hidden="1" outlineLevel="2" x14ac:dyDescent="0.25">
      <c r="A243" s="44">
        <v>222</v>
      </c>
      <c r="B243" s="37" t="s">
        <v>136</v>
      </c>
      <c r="C243" s="45">
        <v>18189750</v>
      </c>
      <c r="D243" s="37" t="s">
        <v>104</v>
      </c>
      <c r="E243" s="46">
        <v>1491324</v>
      </c>
      <c r="F243" s="47" t="s">
        <v>104</v>
      </c>
      <c r="G243" s="47" t="s">
        <v>12</v>
      </c>
      <c r="H243" s="47" t="s">
        <v>44</v>
      </c>
      <c r="I243" s="47" t="s">
        <v>37</v>
      </c>
      <c r="J243" s="69">
        <v>991210</v>
      </c>
      <c r="K243" s="69"/>
      <c r="L243" s="69">
        <v>0</v>
      </c>
      <c r="M243" s="69">
        <f>SUM(J243:L243)</f>
        <v>991210</v>
      </c>
    </row>
    <row r="244" spans="1:13" ht="25.5" hidden="1" outlineLevel="2" x14ac:dyDescent="0.25">
      <c r="A244" s="44">
        <v>223</v>
      </c>
      <c r="B244" s="53" t="s">
        <v>136</v>
      </c>
      <c r="C244" s="50">
        <v>18189750</v>
      </c>
      <c r="D244" s="51" t="s">
        <v>104</v>
      </c>
      <c r="E244" s="44" t="s">
        <v>722</v>
      </c>
      <c r="F244" s="53" t="s">
        <v>104</v>
      </c>
      <c r="G244" s="57" t="s">
        <v>107</v>
      </c>
      <c r="H244" s="58" t="s">
        <v>723</v>
      </c>
      <c r="I244" s="51" t="s">
        <v>37</v>
      </c>
      <c r="J244" s="69">
        <v>0</v>
      </c>
      <c r="K244" s="69">
        <v>0</v>
      </c>
      <c r="L244" s="69">
        <v>1711500</v>
      </c>
      <c r="M244" s="69">
        <f>SUM(J244:L244)</f>
        <v>1711500</v>
      </c>
    </row>
    <row r="245" spans="1:13" hidden="1" outlineLevel="2" x14ac:dyDescent="0.25">
      <c r="A245" s="44">
        <v>224</v>
      </c>
      <c r="B245" s="37" t="s">
        <v>145</v>
      </c>
      <c r="C245" s="45">
        <v>48773514</v>
      </c>
      <c r="D245" s="37" t="s">
        <v>104</v>
      </c>
      <c r="E245" s="46">
        <v>9551918</v>
      </c>
      <c r="F245" s="37" t="s">
        <v>130</v>
      </c>
      <c r="G245" s="47" t="s">
        <v>12</v>
      </c>
      <c r="H245" s="47" t="s">
        <v>13</v>
      </c>
      <c r="I245" s="47" t="s">
        <v>59</v>
      </c>
      <c r="J245" s="69">
        <v>1637360</v>
      </c>
      <c r="K245" s="69">
        <v>168000</v>
      </c>
      <c r="L245" s="69">
        <v>0</v>
      </c>
      <c r="M245" s="69">
        <f>SUM(J245:L245)</f>
        <v>1805360</v>
      </c>
    </row>
    <row r="246" spans="1:13" ht="25.5" hidden="1" outlineLevel="2" x14ac:dyDescent="0.25">
      <c r="A246" s="44">
        <v>225</v>
      </c>
      <c r="B246" s="37" t="s">
        <v>159</v>
      </c>
      <c r="C246" s="45">
        <v>70435618</v>
      </c>
      <c r="D246" s="37" t="s">
        <v>104</v>
      </c>
      <c r="E246" s="46">
        <v>1712382</v>
      </c>
      <c r="F246" s="47" t="s">
        <v>161</v>
      </c>
      <c r="G246" s="47" t="s">
        <v>12</v>
      </c>
      <c r="H246" s="47" t="s">
        <v>44</v>
      </c>
      <c r="I246" s="47" t="s">
        <v>162</v>
      </c>
      <c r="J246" s="69">
        <v>302450</v>
      </c>
      <c r="K246" s="69"/>
      <c r="L246" s="69">
        <v>0</v>
      </c>
      <c r="M246" s="69">
        <f>SUM(J246:L246)</f>
        <v>302450</v>
      </c>
    </row>
    <row r="247" spans="1:13" ht="25.5" hidden="1" outlineLevel="2" x14ac:dyDescent="0.25">
      <c r="A247" s="44">
        <v>226</v>
      </c>
      <c r="B247" s="37" t="s">
        <v>166</v>
      </c>
      <c r="C247" s="45">
        <v>44018886</v>
      </c>
      <c r="D247" s="37" t="s">
        <v>104</v>
      </c>
      <c r="E247" s="46">
        <v>7610554</v>
      </c>
      <c r="F247" s="47" t="s">
        <v>179</v>
      </c>
      <c r="G247" s="47" t="s">
        <v>12</v>
      </c>
      <c r="H247" s="47" t="s">
        <v>44</v>
      </c>
      <c r="I247" s="47" t="s">
        <v>88</v>
      </c>
      <c r="J247" s="69">
        <v>655620</v>
      </c>
      <c r="K247" s="69"/>
      <c r="L247" s="69">
        <v>0</v>
      </c>
      <c r="M247" s="69">
        <f>SUM(J247:L247)</f>
        <v>655620</v>
      </c>
    </row>
    <row r="248" spans="1:13" ht="25.5" hidden="1" outlineLevel="2" x14ac:dyDescent="0.25">
      <c r="A248" s="44">
        <v>227</v>
      </c>
      <c r="B248" s="37" t="s">
        <v>206</v>
      </c>
      <c r="C248" s="45">
        <v>73633607</v>
      </c>
      <c r="D248" s="37" t="s">
        <v>104</v>
      </c>
      <c r="E248" s="46">
        <v>1985731</v>
      </c>
      <c r="F248" s="37" t="s">
        <v>104</v>
      </c>
      <c r="G248" s="47" t="s">
        <v>12</v>
      </c>
      <c r="H248" s="47" t="s">
        <v>13</v>
      </c>
      <c r="I248" s="47" t="s">
        <v>207</v>
      </c>
      <c r="J248" s="69">
        <v>1055660</v>
      </c>
      <c r="K248" s="69">
        <v>114900</v>
      </c>
      <c r="L248" s="69">
        <v>0</v>
      </c>
      <c r="M248" s="69">
        <f>SUM(J248:L248)</f>
        <v>1170560</v>
      </c>
    </row>
    <row r="249" spans="1:13" ht="25.5" hidden="1" outlineLevel="2" x14ac:dyDescent="0.25">
      <c r="A249" s="44">
        <v>228</v>
      </c>
      <c r="B249" s="37" t="s">
        <v>211</v>
      </c>
      <c r="C249" s="45">
        <v>47997885</v>
      </c>
      <c r="D249" s="37" t="s">
        <v>104</v>
      </c>
      <c r="E249" s="46">
        <v>9517523</v>
      </c>
      <c r="F249" s="47" t="s">
        <v>104</v>
      </c>
      <c r="G249" s="47" t="s">
        <v>12</v>
      </c>
      <c r="H249" s="47" t="s">
        <v>44</v>
      </c>
      <c r="I249" s="47" t="s">
        <v>109</v>
      </c>
      <c r="J249" s="69">
        <v>962340</v>
      </c>
      <c r="K249" s="69"/>
      <c r="L249" s="69">
        <v>0</v>
      </c>
      <c r="M249" s="69">
        <f>SUM(J249:L249)</f>
        <v>962340</v>
      </c>
    </row>
    <row r="250" spans="1:13" ht="38.25" hidden="1" outlineLevel="2" x14ac:dyDescent="0.25">
      <c r="A250" s="44">
        <v>229</v>
      </c>
      <c r="B250" s="53" t="s">
        <v>211</v>
      </c>
      <c r="C250" s="50">
        <v>47997885</v>
      </c>
      <c r="D250" s="37" t="s">
        <v>104</v>
      </c>
      <c r="E250" s="44" t="s">
        <v>733</v>
      </c>
      <c r="F250" s="53" t="s">
        <v>104</v>
      </c>
      <c r="G250" s="53" t="s">
        <v>12</v>
      </c>
      <c r="H250" s="53" t="s">
        <v>475</v>
      </c>
      <c r="I250" s="53" t="s">
        <v>101</v>
      </c>
      <c r="J250" s="69">
        <v>0</v>
      </c>
      <c r="K250" s="69">
        <v>0</v>
      </c>
      <c r="L250" s="69">
        <v>427800</v>
      </c>
      <c r="M250" s="69">
        <f>SUM(J250:L250)</f>
        <v>427800</v>
      </c>
    </row>
    <row r="251" spans="1:13" hidden="1" outlineLevel="2" x14ac:dyDescent="0.25">
      <c r="A251" s="44">
        <v>230</v>
      </c>
      <c r="B251" s="37" t="s">
        <v>228</v>
      </c>
      <c r="C251" s="45">
        <v>44740778</v>
      </c>
      <c r="D251" s="37" t="s">
        <v>104</v>
      </c>
      <c r="E251" s="46">
        <v>6560768</v>
      </c>
      <c r="F251" s="37" t="s">
        <v>130</v>
      </c>
      <c r="G251" s="47" t="s">
        <v>12</v>
      </c>
      <c r="H251" s="47" t="s">
        <v>13</v>
      </c>
      <c r="I251" s="47" t="s">
        <v>20</v>
      </c>
      <c r="J251" s="69">
        <v>2450650</v>
      </c>
      <c r="K251" s="69">
        <v>196000</v>
      </c>
      <c r="L251" s="69">
        <v>0</v>
      </c>
      <c r="M251" s="69">
        <f>SUM(J251:L251)</f>
        <v>2646650</v>
      </c>
    </row>
    <row r="252" spans="1:13" ht="25.5" hidden="1" outlineLevel="2" x14ac:dyDescent="0.25">
      <c r="A252" s="44">
        <v>231</v>
      </c>
      <c r="B252" s="37" t="s">
        <v>634</v>
      </c>
      <c r="C252" s="50" t="s">
        <v>260</v>
      </c>
      <c r="D252" s="37" t="s">
        <v>104</v>
      </c>
      <c r="E252" s="46">
        <v>3646542</v>
      </c>
      <c r="F252" s="47" t="s">
        <v>267</v>
      </c>
      <c r="G252" s="47" t="s">
        <v>12</v>
      </c>
      <c r="H252" s="47" t="s">
        <v>44</v>
      </c>
      <c r="I252" s="47" t="s">
        <v>59</v>
      </c>
      <c r="J252" s="69">
        <v>428930</v>
      </c>
      <c r="K252" s="69"/>
      <c r="L252" s="69">
        <v>0</v>
      </c>
      <c r="M252" s="69">
        <f>SUM(J252:L252)</f>
        <v>428930</v>
      </c>
    </row>
    <row r="253" spans="1:13" ht="25.5" hidden="1" outlineLevel="2" x14ac:dyDescent="0.25">
      <c r="A253" s="44">
        <v>232</v>
      </c>
      <c r="B253" s="37" t="s">
        <v>634</v>
      </c>
      <c r="C253" s="50" t="s">
        <v>736</v>
      </c>
      <c r="D253" s="37" t="s">
        <v>104</v>
      </c>
      <c r="E253" s="44" t="s">
        <v>737</v>
      </c>
      <c r="F253" s="53" t="s">
        <v>267</v>
      </c>
      <c r="G253" s="53" t="s">
        <v>12</v>
      </c>
      <c r="H253" s="53" t="s">
        <v>44</v>
      </c>
      <c r="I253" s="53" t="s">
        <v>59</v>
      </c>
      <c r="J253" s="69">
        <v>0</v>
      </c>
      <c r="K253" s="69">
        <v>0</v>
      </c>
      <c r="L253" s="69">
        <v>475400</v>
      </c>
      <c r="M253" s="69">
        <f>SUM(J253:L253)</f>
        <v>475400</v>
      </c>
    </row>
    <row r="254" spans="1:13" ht="25.5" hidden="1" outlineLevel="2" x14ac:dyDescent="0.25">
      <c r="A254" s="44">
        <v>233</v>
      </c>
      <c r="B254" s="37" t="s">
        <v>301</v>
      </c>
      <c r="C254" s="45">
        <v>70632596</v>
      </c>
      <c r="D254" s="37" t="s">
        <v>104</v>
      </c>
      <c r="E254" s="46">
        <v>4947608</v>
      </c>
      <c r="F254" s="37" t="s">
        <v>301</v>
      </c>
      <c r="G254" s="47" t="s">
        <v>12</v>
      </c>
      <c r="H254" s="47" t="s">
        <v>13</v>
      </c>
      <c r="I254" s="47" t="s">
        <v>32</v>
      </c>
      <c r="J254" s="69">
        <v>3091590</v>
      </c>
      <c r="K254" s="69"/>
      <c r="L254" s="69">
        <v>0</v>
      </c>
      <c r="M254" s="69">
        <f>SUM(J254:L254)</f>
        <v>3091590</v>
      </c>
    </row>
    <row r="255" spans="1:13" ht="25.5" hidden="1" outlineLevel="2" x14ac:dyDescent="0.25">
      <c r="A255" s="44">
        <v>234</v>
      </c>
      <c r="B255" s="56" t="s">
        <v>301</v>
      </c>
      <c r="C255" s="50" t="s">
        <v>525</v>
      </c>
      <c r="D255" s="56" t="s">
        <v>104</v>
      </c>
      <c r="E255" s="44" t="s">
        <v>744</v>
      </c>
      <c r="F255" s="56" t="s">
        <v>301</v>
      </c>
      <c r="G255" s="56" t="s">
        <v>12</v>
      </c>
      <c r="H255" s="56" t="s">
        <v>13</v>
      </c>
      <c r="I255" s="56" t="s">
        <v>14</v>
      </c>
      <c r="J255" s="69">
        <v>0</v>
      </c>
      <c r="K255" s="69">
        <v>0</v>
      </c>
      <c r="L255" s="69">
        <v>329900</v>
      </c>
      <c r="M255" s="69">
        <f>SUM(J255:L255)</f>
        <v>329900</v>
      </c>
    </row>
    <row r="256" spans="1:13" ht="25.5" outlineLevel="1" collapsed="1" x14ac:dyDescent="0.25">
      <c r="A256" s="44"/>
      <c r="B256" s="56"/>
      <c r="C256" s="50"/>
      <c r="D256" s="72" t="s">
        <v>682</v>
      </c>
      <c r="E256" s="44"/>
      <c r="F256" s="56"/>
      <c r="G256" s="56"/>
      <c r="H256" s="56"/>
      <c r="I256" s="56"/>
      <c r="J256" s="69">
        <f>SUBTOTAL(9,J238:J255)</f>
        <v>19742040</v>
      </c>
      <c r="K256" s="69">
        <f>SUBTOTAL(9,K238:K255)</f>
        <v>1289300</v>
      </c>
      <c r="L256" s="69">
        <f>SUBTOTAL(9,L238:L255)</f>
        <v>6652800</v>
      </c>
      <c r="M256" s="69">
        <f>SUBTOTAL(9,M238:M255)</f>
        <v>27684140</v>
      </c>
    </row>
    <row r="257" spans="1:13" ht="25.5" hidden="1" outlineLevel="2" x14ac:dyDescent="0.25">
      <c r="A257" s="44">
        <v>235</v>
      </c>
      <c r="B257" s="37" t="s">
        <v>86</v>
      </c>
      <c r="C257" s="45">
        <v>47934344</v>
      </c>
      <c r="D257" s="37" t="s">
        <v>103</v>
      </c>
      <c r="E257" s="46">
        <v>1987287</v>
      </c>
      <c r="F257" s="37" t="s">
        <v>86</v>
      </c>
      <c r="G257" s="47" t="s">
        <v>48</v>
      </c>
      <c r="H257" s="47" t="s">
        <v>13</v>
      </c>
      <c r="I257" s="47" t="s">
        <v>37</v>
      </c>
      <c r="J257" s="69">
        <v>2538730</v>
      </c>
      <c r="K257" s="69">
        <v>425000</v>
      </c>
      <c r="L257" s="69">
        <v>0</v>
      </c>
      <c r="M257" s="69">
        <f>SUM(J257:L257)</f>
        <v>2963730</v>
      </c>
    </row>
    <row r="258" spans="1:13" ht="25.5" hidden="1" outlineLevel="2" x14ac:dyDescent="0.25">
      <c r="A258" s="44">
        <v>236</v>
      </c>
      <c r="B258" s="53" t="s">
        <v>86</v>
      </c>
      <c r="C258" s="50">
        <v>47934344</v>
      </c>
      <c r="D258" s="37" t="s">
        <v>103</v>
      </c>
      <c r="E258" s="44" t="s">
        <v>706</v>
      </c>
      <c r="F258" s="53" t="s">
        <v>86</v>
      </c>
      <c r="G258" s="53" t="s">
        <v>12</v>
      </c>
      <c r="H258" s="53" t="s">
        <v>13</v>
      </c>
      <c r="I258" s="53" t="s">
        <v>37</v>
      </c>
      <c r="J258" s="69">
        <v>0</v>
      </c>
      <c r="K258" s="69">
        <v>0</v>
      </c>
      <c r="L258" s="69">
        <v>410000</v>
      </c>
      <c r="M258" s="69">
        <f>SUM(J258:L258)</f>
        <v>410000</v>
      </c>
    </row>
    <row r="259" spans="1:13" ht="25.5" hidden="1" outlineLevel="2" x14ac:dyDescent="0.25">
      <c r="A259" s="44">
        <v>237</v>
      </c>
      <c r="B259" s="37" t="s">
        <v>91</v>
      </c>
      <c r="C259" s="45">
        <v>73633178</v>
      </c>
      <c r="D259" s="37" t="s">
        <v>103</v>
      </c>
      <c r="E259" s="46">
        <v>1140411</v>
      </c>
      <c r="F259" s="37" t="s">
        <v>604</v>
      </c>
      <c r="G259" s="47" t="s">
        <v>12</v>
      </c>
      <c r="H259" s="47" t="s">
        <v>13</v>
      </c>
      <c r="I259" s="47" t="s">
        <v>59</v>
      </c>
      <c r="J259" s="69">
        <v>991980</v>
      </c>
      <c r="K259" s="69">
        <v>166000</v>
      </c>
      <c r="L259" s="69">
        <v>0</v>
      </c>
      <c r="M259" s="69">
        <f>SUM(J259:L259)</f>
        <v>1157980</v>
      </c>
    </row>
    <row r="260" spans="1:13" ht="25.5" hidden="1" outlineLevel="2" x14ac:dyDescent="0.25">
      <c r="A260" s="44">
        <v>238</v>
      </c>
      <c r="B260" s="53" t="s">
        <v>91</v>
      </c>
      <c r="C260" s="50">
        <v>73633178</v>
      </c>
      <c r="D260" s="37" t="s">
        <v>103</v>
      </c>
      <c r="E260" s="44" t="s">
        <v>710</v>
      </c>
      <c r="F260" s="53" t="s">
        <v>604</v>
      </c>
      <c r="G260" s="53" t="s">
        <v>12</v>
      </c>
      <c r="H260" s="53" t="s">
        <v>13</v>
      </c>
      <c r="I260" s="53" t="s">
        <v>59</v>
      </c>
      <c r="J260" s="69">
        <v>0</v>
      </c>
      <c r="K260" s="69">
        <v>0</v>
      </c>
      <c r="L260" s="69">
        <v>430100</v>
      </c>
      <c r="M260" s="69">
        <f>SUM(J260:L260)</f>
        <v>430100</v>
      </c>
    </row>
    <row r="261" spans="1:13" ht="25.5" hidden="1" outlineLevel="2" x14ac:dyDescent="0.25">
      <c r="A261" s="44">
        <v>239</v>
      </c>
      <c r="B261" s="37" t="s">
        <v>99</v>
      </c>
      <c r="C261" s="45">
        <v>73632783</v>
      </c>
      <c r="D261" s="37" t="s">
        <v>103</v>
      </c>
      <c r="E261" s="46">
        <v>4873338</v>
      </c>
      <c r="F261" s="55" t="s">
        <v>103</v>
      </c>
      <c r="G261" s="47" t="s">
        <v>48</v>
      </c>
      <c r="H261" s="47" t="s">
        <v>13</v>
      </c>
      <c r="I261" s="47" t="s">
        <v>101</v>
      </c>
      <c r="J261" s="69">
        <v>6096380</v>
      </c>
      <c r="K261" s="69">
        <v>1005800</v>
      </c>
      <c r="L261" s="69">
        <v>0</v>
      </c>
      <c r="M261" s="69">
        <f>SUM(J261:L261)</f>
        <v>7102180</v>
      </c>
    </row>
    <row r="262" spans="1:13" ht="25.5" hidden="1" outlineLevel="2" x14ac:dyDescent="0.25">
      <c r="A262" s="44">
        <v>240</v>
      </c>
      <c r="B262" s="53" t="s">
        <v>99</v>
      </c>
      <c r="C262" s="50" t="s">
        <v>494</v>
      </c>
      <c r="D262" s="37" t="s">
        <v>103</v>
      </c>
      <c r="E262" s="44" t="s">
        <v>713</v>
      </c>
      <c r="F262" s="53" t="s">
        <v>103</v>
      </c>
      <c r="G262" s="53" t="s">
        <v>12</v>
      </c>
      <c r="H262" s="53" t="s">
        <v>13</v>
      </c>
      <c r="I262" s="53" t="s">
        <v>101</v>
      </c>
      <c r="J262" s="69">
        <v>0</v>
      </c>
      <c r="K262" s="69">
        <v>0</v>
      </c>
      <c r="L262" s="69">
        <v>430100</v>
      </c>
      <c r="M262" s="69">
        <f>SUM(J262:L262)</f>
        <v>430100</v>
      </c>
    </row>
    <row r="263" spans="1:13" ht="25.5" hidden="1" outlineLevel="2" x14ac:dyDescent="0.25">
      <c r="A263" s="44">
        <v>241</v>
      </c>
      <c r="B263" s="37" t="s">
        <v>115</v>
      </c>
      <c r="C263" s="45">
        <v>68684053</v>
      </c>
      <c r="D263" s="37" t="s">
        <v>103</v>
      </c>
      <c r="E263" s="46">
        <v>5832918</v>
      </c>
      <c r="F263" s="37" t="s">
        <v>116</v>
      </c>
      <c r="G263" s="47" t="s">
        <v>12</v>
      </c>
      <c r="H263" s="47" t="s">
        <v>13</v>
      </c>
      <c r="I263" s="47" t="s">
        <v>117</v>
      </c>
      <c r="J263" s="69">
        <v>1645470</v>
      </c>
      <c r="K263" s="69">
        <v>275400</v>
      </c>
      <c r="L263" s="69">
        <v>0</v>
      </c>
      <c r="M263" s="69">
        <f>SUM(J263:L263)</f>
        <v>1920870</v>
      </c>
    </row>
    <row r="264" spans="1:13" ht="38.25" hidden="1" outlineLevel="2" x14ac:dyDescent="0.25">
      <c r="A264" s="44">
        <v>242</v>
      </c>
      <c r="B264" s="37" t="s">
        <v>715</v>
      </c>
      <c r="C264" s="45">
        <v>27664333</v>
      </c>
      <c r="D264" s="37" t="s">
        <v>103</v>
      </c>
      <c r="E264" s="46">
        <v>3913967</v>
      </c>
      <c r="F264" s="37" t="s">
        <v>716</v>
      </c>
      <c r="G264" s="47" t="s">
        <v>12</v>
      </c>
      <c r="H264" s="47" t="s">
        <v>13</v>
      </c>
      <c r="I264" s="47" t="s">
        <v>26</v>
      </c>
      <c r="J264" s="69">
        <v>2115610</v>
      </c>
      <c r="K264" s="69">
        <v>350000</v>
      </c>
      <c r="L264" s="69">
        <v>0</v>
      </c>
      <c r="M264" s="69">
        <f>SUM(J264:L264)</f>
        <v>2465610</v>
      </c>
    </row>
    <row r="265" spans="1:13" ht="25.5" hidden="1" outlineLevel="2" x14ac:dyDescent="0.25">
      <c r="A265" s="44">
        <v>243</v>
      </c>
      <c r="B265" s="37" t="s">
        <v>129</v>
      </c>
      <c r="C265" s="45">
        <v>47930560</v>
      </c>
      <c r="D265" s="37" t="s">
        <v>103</v>
      </c>
      <c r="E265" s="46">
        <v>6870047</v>
      </c>
      <c r="F265" s="37" t="s">
        <v>132</v>
      </c>
      <c r="G265" s="47" t="s">
        <v>12</v>
      </c>
      <c r="H265" s="47" t="s">
        <v>13</v>
      </c>
      <c r="I265" s="47" t="s">
        <v>56</v>
      </c>
      <c r="J265" s="69">
        <v>6204770</v>
      </c>
      <c r="K265" s="69">
        <v>1023100</v>
      </c>
      <c r="L265" s="69">
        <v>0</v>
      </c>
      <c r="M265" s="69">
        <f>SUM(J265:L265)</f>
        <v>7227870</v>
      </c>
    </row>
    <row r="266" spans="1:13" ht="25.5" hidden="1" outlineLevel="2" x14ac:dyDescent="0.25">
      <c r="A266" s="44">
        <v>244</v>
      </c>
      <c r="B266" s="37" t="s">
        <v>133</v>
      </c>
      <c r="C266" s="45">
        <v>47930063</v>
      </c>
      <c r="D266" s="37" t="s">
        <v>103</v>
      </c>
      <c r="E266" s="46">
        <v>3052202</v>
      </c>
      <c r="F266" s="37" t="s">
        <v>132</v>
      </c>
      <c r="G266" s="47" t="s">
        <v>48</v>
      </c>
      <c r="H266" s="47" t="s">
        <v>13</v>
      </c>
      <c r="I266" s="47" t="s">
        <v>66</v>
      </c>
      <c r="J266" s="69">
        <v>5171500</v>
      </c>
      <c r="K266" s="69">
        <v>865700</v>
      </c>
      <c r="L266" s="69">
        <v>0</v>
      </c>
      <c r="M266" s="69">
        <f>SUM(J266:L266)</f>
        <v>6037200</v>
      </c>
    </row>
    <row r="267" spans="1:13" ht="25.5" hidden="1" outlineLevel="2" x14ac:dyDescent="0.25">
      <c r="A267" s="44">
        <v>245</v>
      </c>
      <c r="B267" s="56" t="s">
        <v>133</v>
      </c>
      <c r="C267" s="50" t="s">
        <v>504</v>
      </c>
      <c r="D267" s="37" t="s">
        <v>103</v>
      </c>
      <c r="E267" s="44" t="s">
        <v>721</v>
      </c>
      <c r="F267" s="56" t="s">
        <v>132</v>
      </c>
      <c r="G267" s="56" t="s">
        <v>48</v>
      </c>
      <c r="H267" s="56" t="s">
        <v>13</v>
      </c>
      <c r="I267" s="56" t="s">
        <v>66</v>
      </c>
      <c r="J267" s="69">
        <v>0</v>
      </c>
      <c r="K267" s="69">
        <v>0</v>
      </c>
      <c r="L267" s="69">
        <v>515300</v>
      </c>
      <c r="M267" s="69">
        <f>SUM(J267:L267)</f>
        <v>515300</v>
      </c>
    </row>
    <row r="268" spans="1:13" ht="25.5" hidden="1" outlineLevel="2" x14ac:dyDescent="0.25">
      <c r="A268" s="44">
        <v>246</v>
      </c>
      <c r="B268" s="37" t="s">
        <v>136</v>
      </c>
      <c r="C268" s="45">
        <v>18189750</v>
      </c>
      <c r="D268" s="37" t="s">
        <v>103</v>
      </c>
      <c r="E268" s="46">
        <v>2006998</v>
      </c>
      <c r="F268" s="37" t="s">
        <v>132</v>
      </c>
      <c r="G268" s="47" t="s">
        <v>48</v>
      </c>
      <c r="H268" s="47" t="s">
        <v>13</v>
      </c>
      <c r="I268" s="47" t="s">
        <v>37</v>
      </c>
      <c r="J268" s="69">
        <v>4802880</v>
      </c>
      <c r="K268" s="69">
        <v>630000</v>
      </c>
      <c r="L268" s="69">
        <v>0</v>
      </c>
      <c r="M268" s="69">
        <f>SUM(J268:L268)</f>
        <v>5432880</v>
      </c>
    </row>
    <row r="269" spans="1:13" ht="25.5" hidden="1" outlineLevel="2" x14ac:dyDescent="0.25">
      <c r="A269" s="44">
        <v>247</v>
      </c>
      <c r="B269" s="53" t="s">
        <v>136</v>
      </c>
      <c r="C269" s="50">
        <v>18189750</v>
      </c>
      <c r="D269" s="37" t="s">
        <v>103</v>
      </c>
      <c r="E269" s="44" t="s">
        <v>724</v>
      </c>
      <c r="F269" s="53" t="s">
        <v>132</v>
      </c>
      <c r="G269" s="53" t="s">
        <v>12</v>
      </c>
      <c r="H269" s="53" t="s">
        <v>13</v>
      </c>
      <c r="I269" s="53" t="s">
        <v>37</v>
      </c>
      <c r="J269" s="69">
        <v>0</v>
      </c>
      <c r="K269" s="69">
        <v>0</v>
      </c>
      <c r="L269" s="69">
        <v>430100</v>
      </c>
      <c r="M269" s="69">
        <f>SUM(J269:L269)</f>
        <v>430100</v>
      </c>
    </row>
    <row r="270" spans="1:13" ht="25.5" hidden="1" outlineLevel="2" x14ac:dyDescent="0.25">
      <c r="A270" s="44">
        <v>248</v>
      </c>
      <c r="B270" s="37" t="s">
        <v>142</v>
      </c>
      <c r="C270" s="45">
        <v>73633071</v>
      </c>
      <c r="D270" s="37" t="s">
        <v>103</v>
      </c>
      <c r="E270" s="46">
        <v>2525222</v>
      </c>
      <c r="F270" s="37" t="s">
        <v>132</v>
      </c>
      <c r="G270" s="47" t="s">
        <v>12</v>
      </c>
      <c r="H270" s="47" t="s">
        <v>13</v>
      </c>
      <c r="I270" s="47" t="s">
        <v>143</v>
      </c>
      <c r="J270" s="69">
        <v>3526020</v>
      </c>
      <c r="K270" s="69">
        <v>589000</v>
      </c>
      <c r="L270" s="69">
        <v>0</v>
      </c>
      <c r="M270" s="69">
        <f>SUM(J270:L270)</f>
        <v>4115020</v>
      </c>
    </row>
    <row r="271" spans="1:13" hidden="1" outlineLevel="2" x14ac:dyDescent="0.25">
      <c r="A271" s="44">
        <v>249</v>
      </c>
      <c r="B271" s="37" t="s">
        <v>145</v>
      </c>
      <c r="C271" s="45">
        <v>48773514</v>
      </c>
      <c r="D271" s="37" t="s">
        <v>103</v>
      </c>
      <c r="E271" s="46">
        <v>1651504</v>
      </c>
      <c r="F271" s="37" t="s">
        <v>103</v>
      </c>
      <c r="G271" s="47" t="s">
        <v>12</v>
      </c>
      <c r="H271" s="47" t="s">
        <v>13</v>
      </c>
      <c r="I271" s="47" t="s">
        <v>59</v>
      </c>
      <c r="J271" s="69">
        <v>6662350</v>
      </c>
      <c r="K271" s="69">
        <v>1111200</v>
      </c>
      <c r="L271" s="69">
        <v>0</v>
      </c>
      <c r="M271" s="69">
        <f>SUM(J271:L271)</f>
        <v>7773550</v>
      </c>
    </row>
    <row r="272" spans="1:13" ht="25.5" hidden="1" outlineLevel="2" x14ac:dyDescent="0.25">
      <c r="A272" s="44">
        <v>250</v>
      </c>
      <c r="B272" s="37" t="s">
        <v>150</v>
      </c>
      <c r="C272" s="45">
        <v>46276262</v>
      </c>
      <c r="D272" s="37" t="s">
        <v>103</v>
      </c>
      <c r="E272" s="46">
        <v>6495514</v>
      </c>
      <c r="F272" s="37" t="s">
        <v>157</v>
      </c>
      <c r="G272" s="47" t="s">
        <v>12</v>
      </c>
      <c r="H272" s="47" t="s">
        <v>13</v>
      </c>
      <c r="I272" s="47" t="s">
        <v>153</v>
      </c>
      <c r="J272" s="69">
        <v>1598460</v>
      </c>
      <c r="K272" s="69">
        <v>267500</v>
      </c>
      <c r="L272" s="69">
        <v>0</v>
      </c>
      <c r="M272" s="69">
        <f>SUM(J272:L272)</f>
        <v>1865960</v>
      </c>
    </row>
    <row r="273" spans="1:13" ht="25.5" hidden="1" outlineLevel="2" x14ac:dyDescent="0.25">
      <c r="A273" s="44">
        <v>251</v>
      </c>
      <c r="B273" s="37" t="s">
        <v>159</v>
      </c>
      <c r="C273" s="45">
        <v>70435618</v>
      </c>
      <c r="D273" s="37" t="s">
        <v>103</v>
      </c>
      <c r="E273" s="46">
        <v>6102858</v>
      </c>
      <c r="F273" s="37" t="s">
        <v>163</v>
      </c>
      <c r="G273" s="47" t="s">
        <v>48</v>
      </c>
      <c r="H273" s="47" t="s">
        <v>13</v>
      </c>
      <c r="I273" s="47" t="s">
        <v>162</v>
      </c>
      <c r="J273" s="69">
        <v>4217120</v>
      </c>
      <c r="K273" s="69">
        <v>600000</v>
      </c>
      <c r="L273" s="69">
        <v>0</v>
      </c>
      <c r="M273" s="69">
        <f>SUM(J273:L273)</f>
        <v>4817120</v>
      </c>
    </row>
    <row r="274" spans="1:13" ht="25.5" hidden="1" outlineLevel="2" x14ac:dyDescent="0.25">
      <c r="A274" s="44">
        <v>252</v>
      </c>
      <c r="B274" s="37" t="s">
        <v>159</v>
      </c>
      <c r="C274" s="45">
        <v>70435618</v>
      </c>
      <c r="D274" s="37" t="s">
        <v>103</v>
      </c>
      <c r="E274" s="46">
        <v>6207429</v>
      </c>
      <c r="F274" s="37" t="s">
        <v>164</v>
      </c>
      <c r="G274" s="47" t="s">
        <v>12</v>
      </c>
      <c r="H274" s="47" t="s">
        <v>13</v>
      </c>
      <c r="I274" s="47" t="s">
        <v>53</v>
      </c>
      <c r="J274" s="69">
        <v>822730</v>
      </c>
      <c r="K274" s="69">
        <v>110000</v>
      </c>
      <c r="L274" s="69">
        <v>0</v>
      </c>
      <c r="M274" s="69">
        <f>SUM(J274:L274)</f>
        <v>932730</v>
      </c>
    </row>
    <row r="275" spans="1:13" ht="25.5" hidden="1" outlineLevel="2" x14ac:dyDescent="0.25">
      <c r="A275" s="44">
        <v>253</v>
      </c>
      <c r="B275" s="37" t="s">
        <v>166</v>
      </c>
      <c r="C275" s="45">
        <v>44018886</v>
      </c>
      <c r="D275" s="37" t="s">
        <v>103</v>
      </c>
      <c r="E275" s="46">
        <v>8435916</v>
      </c>
      <c r="F275" s="37" t="s">
        <v>181</v>
      </c>
      <c r="G275" s="47" t="s">
        <v>12</v>
      </c>
      <c r="H275" s="47" t="s">
        <v>13</v>
      </c>
      <c r="I275" s="47" t="s">
        <v>81</v>
      </c>
      <c r="J275" s="69">
        <v>15634880</v>
      </c>
      <c r="K275" s="69">
        <v>1765600</v>
      </c>
      <c r="L275" s="69">
        <v>0</v>
      </c>
      <c r="M275" s="69">
        <f>SUM(J275:L275)</f>
        <v>17400480</v>
      </c>
    </row>
    <row r="276" spans="1:13" ht="25.5" hidden="1" outlineLevel="2" x14ac:dyDescent="0.25">
      <c r="A276" s="44">
        <v>254</v>
      </c>
      <c r="B276" s="37" t="s">
        <v>185</v>
      </c>
      <c r="C276" s="45">
        <v>48489336</v>
      </c>
      <c r="D276" s="37" t="s">
        <v>103</v>
      </c>
      <c r="E276" s="46">
        <v>1806627</v>
      </c>
      <c r="F276" s="37" t="s">
        <v>188</v>
      </c>
      <c r="G276" s="47" t="s">
        <v>12</v>
      </c>
      <c r="H276" s="47" t="s">
        <v>13</v>
      </c>
      <c r="I276" s="47" t="s">
        <v>187</v>
      </c>
      <c r="J276" s="69">
        <v>1316380</v>
      </c>
      <c r="K276" s="69">
        <v>220200</v>
      </c>
      <c r="L276" s="69">
        <v>0</v>
      </c>
      <c r="M276" s="69">
        <f>SUM(J276:L276)</f>
        <v>1536580</v>
      </c>
    </row>
    <row r="277" spans="1:13" hidden="1" outlineLevel="2" x14ac:dyDescent="0.25">
      <c r="A277" s="44">
        <v>255</v>
      </c>
      <c r="B277" s="37" t="s">
        <v>185</v>
      </c>
      <c r="C277" s="45">
        <v>48489336</v>
      </c>
      <c r="D277" s="37" t="s">
        <v>103</v>
      </c>
      <c r="E277" s="46">
        <v>3475241</v>
      </c>
      <c r="F277" s="37" t="s">
        <v>193</v>
      </c>
      <c r="G277" s="47" t="s">
        <v>12</v>
      </c>
      <c r="H277" s="47" t="s">
        <v>13</v>
      </c>
      <c r="I277" s="47" t="s">
        <v>187</v>
      </c>
      <c r="J277" s="69">
        <v>2679770</v>
      </c>
      <c r="K277" s="69">
        <v>448600</v>
      </c>
      <c r="L277" s="69">
        <v>0</v>
      </c>
      <c r="M277" s="69">
        <f>SUM(J277:L277)</f>
        <v>3128370</v>
      </c>
    </row>
    <row r="278" spans="1:13" ht="25.5" hidden="1" outlineLevel="2" x14ac:dyDescent="0.25">
      <c r="A278" s="44">
        <v>256</v>
      </c>
      <c r="B278" s="37" t="s">
        <v>185</v>
      </c>
      <c r="C278" s="45">
        <v>48489336</v>
      </c>
      <c r="D278" s="37" t="s">
        <v>103</v>
      </c>
      <c r="E278" s="46">
        <v>3918445</v>
      </c>
      <c r="F278" s="37" t="s">
        <v>194</v>
      </c>
      <c r="G278" s="47" t="s">
        <v>12</v>
      </c>
      <c r="H278" s="47" t="s">
        <v>13</v>
      </c>
      <c r="I278" s="47" t="s">
        <v>195</v>
      </c>
      <c r="J278" s="69">
        <v>4042680</v>
      </c>
      <c r="K278" s="69">
        <v>675200</v>
      </c>
      <c r="L278" s="69">
        <v>0</v>
      </c>
      <c r="M278" s="69">
        <f>SUM(J278:L278)</f>
        <v>4717880</v>
      </c>
    </row>
    <row r="279" spans="1:13" ht="25.5" hidden="1" outlineLevel="2" x14ac:dyDescent="0.25">
      <c r="A279" s="44">
        <v>257</v>
      </c>
      <c r="B279" s="37" t="s">
        <v>185</v>
      </c>
      <c r="C279" s="45">
        <v>48489336</v>
      </c>
      <c r="D279" s="37" t="s">
        <v>103</v>
      </c>
      <c r="E279" s="46">
        <v>4069740</v>
      </c>
      <c r="F279" s="37" t="s">
        <v>196</v>
      </c>
      <c r="G279" s="47" t="s">
        <v>12</v>
      </c>
      <c r="H279" s="47" t="s">
        <v>13</v>
      </c>
      <c r="I279" s="47" t="s">
        <v>187</v>
      </c>
      <c r="J279" s="69">
        <v>4104290</v>
      </c>
      <c r="K279" s="69">
        <v>687100</v>
      </c>
      <c r="L279" s="69">
        <v>0</v>
      </c>
      <c r="M279" s="69">
        <f>SUM(J279:L279)</f>
        <v>4791390</v>
      </c>
    </row>
    <row r="280" spans="1:13" hidden="1" outlineLevel="2" x14ac:dyDescent="0.25">
      <c r="A280" s="44">
        <v>258</v>
      </c>
      <c r="B280" s="37" t="s">
        <v>185</v>
      </c>
      <c r="C280" s="45">
        <v>48489336</v>
      </c>
      <c r="D280" s="37" t="s">
        <v>103</v>
      </c>
      <c r="E280" s="46">
        <v>6347392</v>
      </c>
      <c r="F280" s="37" t="s">
        <v>198</v>
      </c>
      <c r="G280" s="47" t="s">
        <v>12</v>
      </c>
      <c r="H280" s="47" t="s">
        <v>13</v>
      </c>
      <c r="I280" s="47" t="s">
        <v>187</v>
      </c>
      <c r="J280" s="69">
        <v>4090180</v>
      </c>
      <c r="K280" s="69">
        <v>684700</v>
      </c>
      <c r="L280" s="69">
        <v>0</v>
      </c>
      <c r="M280" s="69">
        <f>SUM(J280:L280)</f>
        <v>4774880</v>
      </c>
    </row>
    <row r="281" spans="1:13" ht="25.5" hidden="1" outlineLevel="2" x14ac:dyDescent="0.25">
      <c r="A281" s="44">
        <v>259</v>
      </c>
      <c r="B281" s="37" t="s">
        <v>185</v>
      </c>
      <c r="C281" s="45">
        <v>48489336</v>
      </c>
      <c r="D281" s="37" t="s">
        <v>103</v>
      </c>
      <c r="E281" s="46">
        <v>9716717</v>
      </c>
      <c r="F281" s="37" t="s">
        <v>205</v>
      </c>
      <c r="G281" s="47" t="s">
        <v>12</v>
      </c>
      <c r="H281" s="47" t="s">
        <v>13</v>
      </c>
      <c r="I281" s="47" t="s">
        <v>187</v>
      </c>
      <c r="J281" s="69">
        <v>4372260</v>
      </c>
      <c r="K281" s="69">
        <v>731900</v>
      </c>
      <c r="L281" s="69">
        <v>0</v>
      </c>
      <c r="M281" s="69">
        <f>SUM(J281:L281)</f>
        <v>5104160</v>
      </c>
    </row>
    <row r="282" spans="1:13" ht="38.25" hidden="1" outlineLevel="2" x14ac:dyDescent="0.25">
      <c r="A282" s="44">
        <v>260</v>
      </c>
      <c r="B282" s="53" t="s">
        <v>185</v>
      </c>
      <c r="C282" s="50">
        <v>48489336</v>
      </c>
      <c r="D282" s="37" t="s">
        <v>103</v>
      </c>
      <c r="E282" s="44" t="s">
        <v>728</v>
      </c>
      <c r="F282" s="53" t="s">
        <v>194</v>
      </c>
      <c r="G282" s="53" t="s">
        <v>12</v>
      </c>
      <c r="H282" s="53" t="s">
        <v>475</v>
      </c>
      <c r="I282" s="53" t="s">
        <v>187</v>
      </c>
      <c r="J282" s="69">
        <v>0</v>
      </c>
      <c r="K282" s="69">
        <v>0</v>
      </c>
      <c r="L282" s="69">
        <v>430100</v>
      </c>
      <c r="M282" s="69">
        <f>SUM(J282:L282)</f>
        <v>430100</v>
      </c>
    </row>
    <row r="283" spans="1:13" ht="25.5" hidden="1" outlineLevel="2" x14ac:dyDescent="0.25">
      <c r="A283" s="44">
        <v>261</v>
      </c>
      <c r="B283" s="37" t="s">
        <v>206</v>
      </c>
      <c r="C283" s="45">
        <v>73633607</v>
      </c>
      <c r="D283" s="37" t="s">
        <v>103</v>
      </c>
      <c r="E283" s="46">
        <v>7335813</v>
      </c>
      <c r="F283" s="37" t="s">
        <v>208</v>
      </c>
      <c r="G283" s="47" t="s">
        <v>48</v>
      </c>
      <c r="H283" s="47" t="s">
        <v>13</v>
      </c>
      <c r="I283" s="47" t="s">
        <v>53</v>
      </c>
      <c r="J283" s="69">
        <v>1179990</v>
      </c>
      <c r="K283" s="69">
        <v>196600</v>
      </c>
      <c r="L283" s="69">
        <v>0</v>
      </c>
      <c r="M283" s="69">
        <f>SUM(J283:L283)</f>
        <v>1376590</v>
      </c>
    </row>
    <row r="284" spans="1:13" ht="25.5" hidden="1" outlineLevel="2" x14ac:dyDescent="0.25">
      <c r="A284" s="44">
        <v>262</v>
      </c>
      <c r="B284" s="37" t="s">
        <v>206</v>
      </c>
      <c r="C284" s="45">
        <v>73633607</v>
      </c>
      <c r="D284" s="37" t="s">
        <v>103</v>
      </c>
      <c r="E284" s="46">
        <v>7684377</v>
      </c>
      <c r="F284" s="37" t="s">
        <v>209</v>
      </c>
      <c r="G284" s="47" t="s">
        <v>48</v>
      </c>
      <c r="H284" s="47" t="s">
        <v>13</v>
      </c>
      <c r="I284" s="47" t="s">
        <v>207</v>
      </c>
      <c r="J284" s="69">
        <v>2757000</v>
      </c>
      <c r="K284" s="69"/>
      <c r="L284" s="69">
        <v>0</v>
      </c>
      <c r="M284" s="69">
        <f>SUM(J284:L284)</f>
        <v>2757000</v>
      </c>
    </row>
    <row r="285" spans="1:13" ht="25.5" hidden="1" outlineLevel="2" x14ac:dyDescent="0.25">
      <c r="A285" s="44">
        <v>263</v>
      </c>
      <c r="B285" s="37" t="s">
        <v>211</v>
      </c>
      <c r="C285" s="45">
        <v>47997885</v>
      </c>
      <c r="D285" s="37" t="s">
        <v>103</v>
      </c>
      <c r="E285" s="46">
        <v>1933912</v>
      </c>
      <c r="F285" s="37" t="s">
        <v>214</v>
      </c>
      <c r="G285" s="47" t="s">
        <v>12</v>
      </c>
      <c r="H285" s="47" t="s">
        <v>13</v>
      </c>
      <c r="I285" s="47" t="s">
        <v>122</v>
      </c>
      <c r="J285" s="69">
        <v>6863990</v>
      </c>
      <c r="K285" s="69">
        <v>1000000</v>
      </c>
      <c r="L285" s="69">
        <v>0</v>
      </c>
      <c r="M285" s="69">
        <f>SUM(J285:L285)</f>
        <v>7863990</v>
      </c>
    </row>
    <row r="286" spans="1:13" hidden="1" outlineLevel="2" x14ac:dyDescent="0.25">
      <c r="A286" s="44">
        <v>264</v>
      </c>
      <c r="B286" s="37" t="s">
        <v>211</v>
      </c>
      <c r="C286" s="45">
        <v>47997885</v>
      </c>
      <c r="D286" s="37" t="s">
        <v>103</v>
      </c>
      <c r="E286" s="46">
        <v>5607581</v>
      </c>
      <c r="F286" s="37" t="s">
        <v>220</v>
      </c>
      <c r="G286" s="47" t="s">
        <v>12</v>
      </c>
      <c r="H286" s="47" t="s">
        <v>13</v>
      </c>
      <c r="I286" s="47" t="s">
        <v>101</v>
      </c>
      <c r="J286" s="69">
        <v>1857030</v>
      </c>
      <c r="K286" s="69">
        <v>300000</v>
      </c>
      <c r="L286" s="69">
        <v>0</v>
      </c>
      <c r="M286" s="69">
        <f>SUM(J286:L286)</f>
        <v>2157030</v>
      </c>
    </row>
    <row r="287" spans="1:13" ht="38.25" hidden="1" outlineLevel="2" x14ac:dyDescent="0.25">
      <c r="A287" s="44">
        <v>265</v>
      </c>
      <c r="B287" s="53" t="s">
        <v>211</v>
      </c>
      <c r="C287" s="50">
        <v>47997885</v>
      </c>
      <c r="D287" s="37" t="s">
        <v>103</v>
      </c>
      <c r="E287" s="44" t="s">
        <v>732</v>
      </c>
      <c r="F287" s="51" t="s">
        <v>214</v>
      </c>
      <c r="G287" s="57" t="s">
        <v>12</v>
      </c>
      <c r="H287" s="51" t="s">
        <v>475</v>
      </c>
      <c r="I287" s="58" t="s">
        <v>122</v>
      </c>
      <c r="J287" s="69">
        <v>0</v>
      </c>
      <c r="K287" s="69">
        <v>0</v>
      </c>
      <c r="L287" s="69">
        <v>1612800</v>
      </c>
      <c r="M287" s="69">
        <f>SUM(J287:L287)</f>
        <v>1612800</v>
      </c>
    </row>
    <row r="288" spans="1:13" ht="25.5" hidden="1" outlineLevel="2" x14ac:dyDescent="0.25">
      <c r="A288" s="44">
        <v>266</v>
      </c>
      <c r="B288" s="37" t="s">
        <v>228</v>
      </c>
      <c r="C288" s="45">
        <v>44740778</v>
      </c>
      <c r="D288" s="37" t="s">
        <v>103</v>
      </c>
      <c r="E288" s="46">
        <v>4540308</v>
      </c>
      <c r="F288" s="37" t="s">
        <v>132</v>
      </c>
      <c r="G288" s="47" t="s">
        <v>12</v>
      </c>
      <c r="H288" s="47" t="s">
        <v>13</v>
      </c>
      <c r="I288" s="47" t="s">
        <v>20</v>
      </c>
      <c r="J288" s="69">
        <v>6299820</v>
      </c>
      <c r="K288" s="69">
        <v>737000</v>
      </c>
      <c r="L288" s="69">
        <v>0</v>
      </c>
      <c r="M288" s="69">
        <f>SUM(J288:L288)</f>
        <v>7036820</v>
      </c>
    </row>
    <row r="289" spans="1:13" ht="25.5" hidden="1" outlineLevel="2" x14ac:dyDescent="0.25">
      <c r="A289" s="44">
        <v>267</v>
      </c>
      <c r="B289" s="37" t="s">
        <v>232</v>
      </c>
      <c r="C289" s="45">
        <v>44117434</v>
      </c>
      <c r="D289" s="37" t="s">
        <v>103</v>
      </c>
      <c r="E289" s="46">
        <v>4453882</v>
      </c>
      <c r="F289" s="37" t="s">
        <v>236</v>
      </c>
      <c r="G289" s="47" t="s">
        <v>48</v>
      </c>
      <c r="H289" s="47" t="s">
        <v>13</v>
      </c>
      <c r="I289" s="47" t="s">
        <v>14</v>
      </c>
      <c r="J289" s="69">
        <v>8547390</v>
      </c>
      <c r="K289" s="69">
        <v>1443400</v>
      </c>
      <c r="L289" s="69">
        <v>0</v>
      </c>
      <c r="M289" s="69">
        <f>SUM(J289:L289)</f>
        <v>9990790</v>
      </c>
    </row>
    <row r="290" spans="1:13" ht="25.5" hidden="1" outlineLevel="2" x14ac:dyDescent="0.25">
      <c r="A290" s="44">
        <v>268</v>
      </c>
      <c r="B290" s="37" t="s">
        <v>242</v>
      </c>
      <c r="C290" s="45">
        <v>26870011</v>
      </c>
      <c r="D290" s="37" t="s">
        <v>103</v>
      </c>
      <c r="E290" s="46">
        <v>4730024</v>
      </c>
      <c r="F290" s="37" t="s">
        <v>244</v>
      </c>
      <c r="G290" s="47" t="s">
        <v>12</v>
      </c>
      <c r="H290" s="47" t="s">
        <v>13</v>
      </c>
      <c r="I290" s="47" t="s">
        <v>59</v>
      </c>
      <c r="J290" s="69">
        <v>2867830</v>
      </c>
      <c r="K290" s="69">
        <v>370000</v>
      </c>
      <c r="L290" s="69">
        <v>0</v>
      </c>
      <c r="M290" s="69">
        <f>SUM(J290:L290)</f>
        <v>3237830</v>
      </c>
    </row>
    <row r="291" spans="1:13" ht="25.5" hidden="1" outlineLevel="2" x14ac:dyDescent="0.25">
      <c r="A291" s="44">
        <v>269</v>
      </c>
      <c r="B291" s="53" t="s">
        <v>242</v>
      </c>
      <c r="C291" s="50" t="s">
        <v>518</v>
      </c>
      <c r="D291" s="37" t="s">
        <v>103</v>
      </c>
      <c r="E291" s="44" t="s">
        <v>734</v>
      </c>
      <c r="F291" s="53" t="s">
        <v>735</v>
      </c>
      <c r="G291" s="53" t="s">
        <v>12</v>
      </c>
      <c r="H291" s="51" t="s">
        <v>13</v>
      </c>
      <c r="I291" s="53" t="s">
        <v>59</v>
      </c>
      <c r="J291" s="69">
        <v>0</v>
      </c>
      <c r="K291" s="69">
        <v>0</v>
      </c>
      <c r="L291" s="69">
        <v>386500</v>
      </c>
      <c r="M291" s="69">
        <f>SUM(J291:L291)</f>
        <v>386500</v>
      </c>
    </row>
    <row r="292" spans="1:13" hidden="1" outlineLevel="2" x14ac:dyDescent="0.25">
      <c r="A292" s="44">
        <v>270</v>
      </c>
      <c r="B292" s="37" t="s">
        <v>278</v>
      </c>
      <c r="C292" s="50" t="s">
        <v>279</v>
      </c>
      <c r="D292" s="37" t="s">
        <v>103</v>
      </c>
      <c r="E292" s="46">
        <v>8083401</v>
      </c>
      <c r="F292" s="37" t="s">
        <v>280</v>
      </c>
      <c r="G292" s="47" t="s">
        <v>12</v>
      </c>
      <c r="H292" s="47" t="s">
        <v>13</v>
      </c>
      <c r="I292" s="47" t="s">
        <v>81</v>
      </c>
      <c r="J292" s="69">
        <v>988380</v>
      </c>
      <c r="K292" s="69">
        <v>110000</v>
      </c>
      <c r="L292" s="69">
        <v>0</v>
      </c>
      <c r="M292" s="69">
        <f>SUM(J292:L292)</f>
        <v>1098380</v>
      </c>
    </row>
    <row r="293" spans="1:13" ht="25.5" hidden="1" outlineLevel="2" x14ac:dyDescent="0.25">
      <c r="A293" s="44">
        <v>271</v>
      </c>
      <c r="B293" s="37" t="s">
        <v>641</v>
      </c>
      <c r="C293" s="50" t="s">
        <v>642</v>
      </c>
      <c r="D293" s="37" t="s">
        <v>103</v>
      </c>
      <c r="E293" s="46">
        <v>5356548</v>
      </c>
      <c r="F293" s="37" t="s">
        <v>643</v>
      </c>
      <c r="G293" s="47" t="s">
        <v>12</v>
      </c>
      <c r="H293" s="47" t="s">
        <v>13</v>
      </c>
      <c r="I293" s="47" t="s">
        <v>153</v>
      </c>
      <c r="J293" s="69">
        <v>194230</v>
      </c>
      <c r="K293" s="69"/>
      <c r="L293" s="69">
        <v>0</v>
      </c>
      <c r="M293" s="69">
        <f>SUM(J293:L293)</f>
        <v>194230</v>
      </c>
    </row>
    <row r="294" spans="1:13" ht="25.5" hidden="1" outlineLevel="2" x14ac:dyDescent="0.25">
      <c r="A294" s="44">
        <v>272</v>
      </c>
      <c r="B294" s="37" t="s">
        <v>281</v>
      </c>
      <c r="C294" s="50" t="s">
        <v>282</v>
      </c>
      <c r="D294" s="37" t="s">
        <v>103</v>
      </c>
      <c r="E294" s="46">
        <v>1250428</v>
      </c>
      <c r="F294" s="37" t="s">
        <v>283</v>
      </c>
      <c r="G294" s="47" t="s">
        <v>12</v>
      </c>
      <c r="H294" s="47" t="s">
        <v>13</v>
      </c>
      <c r="I294" s="47" t="s">
        <v>128</v>
      </c>
      <c r="J294" s="69">
        <v>1175340</v>
      </c>
      <c r="K294" s="69">
        <v>196600</v>
      </c>
      <c r="L294" s="69">
        <v>0</v>
      </c>
      <c r="M294" s="69">
        <f>SUM(J294:L294)</f>
        <v>1371940</v>
      </c>
    </row>
    <row r="295" spans="1:13" ht="25.5" hidden="1" outlineLevel="2" x14ac:dyDescent="0.25">
      <c r="A295" s="44">
        <v>273</v>
      </c>
      <c r="B295" s="56" t="s">
        <v>281</v>
      </c>
      <c r="C295" s="50" t="s">
        <v>282</v>
      </c>
      <c r="D295" s="37" t="s">
        <v>103</v>
      </c>
      <c r="E295" s="44" t="s">
        <v>738</v>
      </c>
      <c r="F295" s="56" t="s">
        <v>283</v>
      </c>
      <c r="G295" s="56" t="s">
        <v>12</v>
      </c>
      <c r="H295" s="56" t="s">
        <v>13</v>
      </c>
      <c r="I295" s="56" t="s">
        <v>14</v>
      </c>
      <c r="J295" s="69">
        <v>0</v>
      </c>
      <c r="K295" s="69">
        <v>0</v>
      </c>
      <c r="L295" s="69">
        <v>774100</v>
      </c>
      <c r="M295" s="69">
        <f>SUM(J295:L295)</f>
        <v>774100</v>
      </c>
    </row>
    <row r="296" spans="1:13" ht="25.5" hidden="1" outlineLevel="2" x14ac:dyDescent="0.25">
      <c r="A296" s="44">
        <v>274</v>
      </c>
      <c r="B296" s="37" t="s">
        <v>740</v>
      </c>
      <c r="C296" s="45">
        <v>26940931</v>
      </c>
      <c r="D296" s="37" t="s">
        <v>103</v>
      </c>
      <c r="E296" s="46">
        <v>1795888</v>
      </c>
      <c r="F296" s="37" t="s">
        <v>740</v>
      </c>
      <c r="G296" s="47" t="s">
        <v>48</v>
      </c>
      <c r="H296" s="47" t="s">
        <v>13</v>
      </c>
      <c r="I296" s="47" t="s">
        <v>266</v>
      </c>
      <c r="J296" s="69">
        <v>6797650</v>
      </c>
      <c r="K296" s="69">
        <v>1106000</v>
      </c>
      <c r="L296" s="69">
        <v>0</v>
      </c>
      <c r="M296" s="69">
        <f>SUM(J296:L296)</f>
        <v>7903650</v>
      </c>
    </row>
    <row r="297" spans="1:13" ht="51" hidden="1" outlineLevel="2" x14ac:dyDescent="0.25">
      <c r="A297" s="44">
        <v>275</v>
      </c>
      <c r="B297" s="37" t="s">
        <v>295</v>
      </c>
      <c r="C297" s="50" t="s">
        <v>296</v>
      </c>
      <c r="D297" s="37" t="s">
        <v>103</v>
      </c>
      <c r="E297" s="46">
        <v>9913187</v>
      </c>
      <c r="F297" s="37" t="s">
        <v>741</v>
      </c>
      <c r="G297" s="47" t="s">
        <v>48</v>
      </c>
      <c r="H297" s="47" t="s">
        <v>13</v>
      </c>
      <c r="I297" s="47" t="s">
        <v>153</v>
      </c>
      <c r="J297" s="69">
        <v>3178120</v>
      </c>
      <c r="K297" s="69"/>
      <c r="L297" s="69">
        <v>0</v>
      </c>
      <c r="M297" s="69">
        <f>SUM(J297:L297)</f>
        <v>3178120</v>
      </c>
    </row>
    <row r="298" spans="1:13" ht="51" hidden="1" outlineLevel="2" x14ac:dyDescent="0.25">
      <c r="A298" s="44">
        <v>276</v>
      </c>
      <c r="B298" s="56" t="s">
        <v>295</v>
      </c>
      <c r="C298" s="50" t="s">
        <v>296</v>
      </c>
      <c r="D298" s="37" t="s">
        <v>103</v>
      </c>
      <c r="E298" s="44" t="s">
        <v>742</v>
      </c>
      <c r="F298" s="56" t="s">
        <v>743</v>
      </c>
      <c r="G298" s="56" t="s">
        <v>48</v>
      </c>
      <c r="H298" s="56" t="s">
        <v>13</v>
      </c>
      <c r="I298" s="56" t="s">
        <v>153</v>
      </c>
      <c r="J298" s="69">
        <v>0</v>
      </c>
      <c r="K298" s="69">
        <v>0</v>
      </c>
      <c r="L298" s="69">
        <v>500000</v>
      </c>
      <c r="M298" s="69">
        <f>SUM(J298:L298)</f>
        <v>500000</v>
      </c>
    </row>
    <row r="299" spans="1:13" ht="25.5" hidden="1" outlineLevel="2" x14ac:dyDescent="0.25">
      <c r="A299" s="44">
        <v>277</v>
      </c>
      <c r="B299" s="37" t="s">
        <v>310</v>
      </c>
      <c r="C299" s="45">
        <v>70819173</v>
      </c>
      <c r="D299" s="37" t="s">
        <v>103</v>
      </c>
      <c r="E299" s="46">
        <v>9405491</v>
      </c>
      <c r="F299" s="37" t="s">
        <v>310</v>
      </c>
      <c r="G299" s="47" t="s">
        <v>12</v>
      </c>
      <c r="H299" s="47" t="s">
        <v>13</v>
      </c>
      <c r="I299" s="47" t="s">
        <v>81</v>
      </c>
      <c r="J299" s="69">
        <v>2366180</v>
      </c>
      <c r="K299" s="69">
        <v>358900</v>
      </c>
      <c r="L299" s="69">
        <v>0</v>
      </c>
      <c r="M299" s="69">
        <f>SUM(J299:L299)</f>
        <v>2725080</v>
      </c>
    </row>
    <row r="300" spans="1:13" ht="38.25" hidden="1" outlineLevel="2" x14ac:dyDescent="0.25">
      <c r="A300" s="44">
        <v>278</v>
      </c>
      <c r="B300" s="51" t="s">
        <v>310</v>
      </c>
      <c r="C300" s="50">
        <v>70819173</v>
      </c>
      <c r="D300" s="37" t="s">
        <v>103</v>
      </c>
      <c r="E300" s="44" t="s">
        <v>745</v>
      </c>
      <c r="F300" s="51" t="s">
        <v>310</v>
      </c>
      <c r="G300" s="57" t="s">
        <v>12</v>
      </c>
      <c r="H300" s="51" t="s">
        <v>475</v>
      </c>
      <c r="I300" s="51" t="s">
        <v>81</v>
      </c>
      <c r="J300" s="69">
        <v>0</v>
      </c>
      <c r="K300" s="69">
        <v>0</v>
      </c>
      <c r="L300" s="69">
        <v>235900</v>
      </c>
      <c r="M300" s="69">
        <f>SUM(J300:L300)</f>
        <v>235900</v>
      </c>
    </row>
    <row r="301" spans="1:13" ht="25.5" hidden="1" outlineLevel="2" x14ac:dyDescent="0.25">
      <c r="A301" s="44">
        <v>279</v>
      </c>
      <c r="B301" s="37" t="s">
        <v>311</v>
      </c>
      <c r="C301" s="45">
        <v>62180444</v>
      </c>
      <c r="D301" s="37" t="s">
        <v>103</v>
      </c>
      <c r="E301" s="46">
        <v>2119454</v>
      </c>
      <c r="F301" s="37" t="s">
        <v>314</v>
      </c>
      <c r="G301" s="47" t="s">
        <v>48</v>
      </c>
      <c r="H301" s="47" t="s">
        <v>13</v>
      </c>
      <c r="I301" s="47" t="s">
        <v>315</v>
      </c>
      <c r="J301" s="69">
        <v>2867830</v>
      </c>
      <c r="K301" s="69">
        <v>383000</v>
      </c>
      <c r="L301" s="69">
        <v>0</v>
      </c>
      <c r="M301" s="69">
        <f>SUM(J301:L301)</f>
        <v>3250830</v>
      </c>
    </row>
    <row r="302" spans="1:13" ht="25.5" hidden="1" outlineLevel="2" x14ac:dyDescent="0.25">
      <c r="A302" s="44">
        <v>280</v>
      </c>
      <c r="B302" s="56" t="s">
        <v>311</v>
      </c>
      <c r="C302" s="50" t="s">
        <v>530</v>
      </c>
      <c r="D302" s="37" t="s">
        <v>103</v>
      </c>
      <c r="E302" s="44" t="s">
        <v>746</v>
      </c>
      <c r="F302" s="56" t="s">
        <v>314</v>
      </c>
      <c r="G302" s="56" t="s">
        <v>48</v>
      </c>
      <c r="H302" s="56" t="s">
        <v>13</v>
      </c>
      <c r="I302" s="56" t="s">
        <v>153</v>
      </c>
      <c r="J302" s="69">
        <v>0</v>
      </c>
      <c r="K302" s="69">
        <v>0</v>
      </c>
      <c r="L302" s="69">
        <v>593000</v>
      </c>
      <c r="M302" s="69">
        <f>SUM(J302:L302)</f>
        <v>593000</v>
      </c>
    </row>
    <row r="303" spans="1:13" ht="38.25" hidden="1" outlineLevel="2" x14ac:dyDescent="0.25">
      <c r="A303" s="44">
        <v>281</v>
      </c>
      <c r="B303" s="37" t="s">
        <v>747</v>
      </c>
      <c r="C303" s="50" t="s">
        <v>748</v>
      </c>
      <c r="D303" s="37" t="s">
        <v>103</v>
      </c>
      <c r="E303" s="46">
        <v>9365175</v>
      </c>
      <c r="F303" s="37" t="s">
        <v>749</v>
      </c>
      <c r="G303" s="47" t="s">
        <v>48</v>
      </c>
      <c r="H303" s="47" t="s">
        <v>13</v>
      </c>
      <c r="I303" s="47" t="s">
        <v>37</v>
      </c>
      <c r="J303" s="69">
        <v>1642210</v>
      </c>
      <c r="K303" s="69">
        <v>277700</v>
      </c>
      <c r="L303" s="69">
        <v>0</v>
      </c>
      <c r="M303" s="69">
        <f>SUM(J303:L303)</f>
        <v>1919910</v>
      </c>
    </row>
    <row r="304" spans="1:13" ht="38.25" hidden="1" outlineLevel="2" x14ac:dyDescent="0.25">
      <c r="A304" s="44">
        <v>282</v>
      </c>
      <c r="B304" s="37" t="s">
        <v>318</v>
      </c>
      <c r="C304" s="45">
        <v>71225773</v>
      </c>
      <c r="D304" s="37" t="s">
        <v>103</v>
      </c>
      <c r="E304" s="46">
        <v>9076518</v>
      </c>
      <c r="F304" s="37" t="s">
        <v>318</v>
      </c>
      <c r="G304" s="47" t="s">
        <v>12</v>
      </c>
      <c r="H304" s="47" t="s">
        <v>13</v>
      </c>
      <c r="I304" s="47" t="s">
        <v>187</v>
      </c>
      <c r="J304" s="69">
        <v>3526020</v>
      </c>
      <c r="K304" s="69">
        <v>590300</v>
      </c>
      <c r="L304" s="69">
        <v>0</v>
      </c>
      <c r="M304" s="69">
        <f>SUM(J304:L304)</f>
        <v>4116320</v>
      </c>
    </row>
    <row r="305" spans="1:13" ht="38.25" hidden="1" outlineLevel="2" x14ac:dyDescent="0.25">
      <c r="A305" s="44">
        <v>283</v>
      </c>
      <c r="B305" s="37" t="s">
        <v>335</v>
      </c>
      <c r="C305" s="45">
        <v>71230629</v>
      </c>
      <c r="D305" s="37" t="s">
        <v>103</v>
      </c>
      <c r="E305" s="46">
        <v>8646020</v>
      </c>
      <c r="F305" s="37" t="s">
        <v>338</v>
      </c>
      <c r="G305" s="47" t="s">
        <v>48</v>
      </c>
      <c r="H305" s="47" t="s">
        <v>13</v>
      </c>
      <c r="I305" s="47" t="s">
        <v>187</v>
      </c>
      <c r="J305" s="69">
        <v>8462450</v>
      </c>
      <c r="K305" s="69">
        <v>950000</v>
      </c>
      <c r="L305" s="69">
        <v>0</v>
      </c>
      <c r="M305" s="69">
        <f>SUM(J305:L305)</f>
        <v>9412450</v>
      </c>
    </row>
    <row r="306" spans="1:13" ht="38.25" hidden="1" outlineLevel="2" x14ac:dyDescent="0.25">
      <c r="A306" s="44">
        <v>284</v>
      </c>
      <c r="B306" s="53" t="s">
        <v>335</v>
      </c>
      <c r="C306" s="50">
        <v>71230629</v>
      </c>
      <c r="D306" s="37" t="s">
        <v>103</v>
      </c>
      <c r="E306" s="44" t="s">
        <v>754</v>
      </c>
      <c r="F306" s="53" t="s">
        <v>338</v>
      </c>
      <c r="G306" s="53" t="s">
        <v>12</v>
      </c>
      <c r="H306" s="53" t="s">
        <v>475</v>
      </c>
      <c r="I306" s="53" t="s">
        <v>187</v>
      </c>
      <c r="J306" s="69">
        <v>0</v>
      </c>
      <c r="K306" s="69">
        <v>0</v>
      </c>
      <c r="L306" s="69">
        <v>300000</v>
      </c>
      <c r="M306" s="69">
        <f>SUM(J306:L306)</f>
        <v>300000</v>
      </c>
    </row>
    <row r="307" spans="1:13" ht="25.5" outlineLevel="1" collapsed="1" x14ac:dyDescent="0.25">
      <c r="A307" s="44"/>
      <c r="B307" s="53"/>
      <c r="C307" s="50"/>
      <c r="D307" s="68" t="s">
        <v>683</v>
      </c>
      <c r="E307" s="44"/>
      <c r="F307" s="53"/>
      <c r="G307" s="53"/>
      <c r="H307" s="53"/>
      <c r="I307" s="53"/>
      <c r="J307" s="69">
        <f>SUBTOTAL(9,J257:J306)</f>
        <v>144205900</v>
      </c>
      <c r="K307" s="69">
        <f>SUBTOTAL(9,K257:K306)</f>
        <v>20651500</v>
      </c>
      <c r="L307" s="69">
        <f>SUBTOTAL(9,L257:L306)</f>
        <v>7048000</v>
      </c>
      <c r="M307" s="69">
        <f>SUBTOTAL(9,M257:M306)</f>
        <v>171905400</v>
      </c>
    </row>
    <row r="308" spans="1:13" ht="25.5" hidden="1" outlineLevel="2" x14ac:dyDescent="0.25">
      <c r="A308" s="44">
        <v>285</v>
      </c>
      <c r="B308" s="37" t="s">
        <v>87</v>
      </c>
      <c r="C308" s="45">
        <v>65267991</v>
      </c>
      <c r="D308" s="37" t="s">
        <v>327</v>
      </c>
      <c r="E308" s="46">
        <v>5066579</v>
      </c>
      <c r="F308" s="37" t="s">
        <v>87</v>
      </c>
      <c r="G308" s="47" t="s">
        <v>12</v>
      </c>
      <c r="H308" s="47" t="s">
        <v>44</v>
      </c>
      <c r="I308" s="47" t="s">
        <v>81</v>
      </c>
      <c r="J308" s="69">
        <v>165130</v>
      </c>
      <c r="K308" s="69"/>
      <c r="L308" s="69">
        <v>0</v>
      </c>
      <c r="M308" s="69">
        <f>SUM(J308:L308)</f>
        <v>165130</v>
      </c>
    </row>
    <row r="309" spans="1:13" ht="25.5" hidden="1" outlineLevel="2" x14ac:dyDescent="0.25">
      <c r="A309" s="44">
        <v>286</v>
      </c>
      <c r="B309" s="37" t="s">
        <v>634</v>
      </c>
      <c r="C309" s="50" t="s">
        <v>260</v>
      </c>
      <c r="D309" s="37" t="s">
        <v>327</v>
      </c>
      <c r="E309" s="46">
        <v>3910311</v>
      </c>
      <c r="F309" s="47" t="s">
        <v>636</v>
      </c>
      <c r="G309" s="47" t="s">
        <v>12</v>
      </c>
      <c r="H309" s="47" t="s">
        <v>44</v>
      </c>
      <c r="I309" s="47" t="s">
        <v>153</v>
      </c>
      <c r="J309" s="69">
        <v>99080</v>
      </c>
      <c r="K309" s="69"/>
      <c r="L309" s="69">
        <v>0</v>
      </c>
      <c r="M309" s="69">
        <f>SUM(J309:L309)</f>
        <v>99080</v>
      </c>
    </row>
    <row r="310" spans="1:13" ht="38.25" hidden="1" outlineLevel="2" x14ac:dyDescent="0.25">
      <c r="A310" s="44">
        <v>287</v>
      </c>
      <c r="B310" s="37" t="s">
        <v>319</v>
      </c>
      <c r="C310" s="45">
        <v>71193430</v>
      </c>
      <c r="D310" s="37" t="s">
        <v>327</v>
      </c>
      <c r="E310" s="46">
        <v>5869488</v>
      </c>
      <c r="F310" s="37" t="s">
        <v>327</v>
      </c>
      <c r="G310" s="47" t="s">
        <v>12</v>
      </c>
      <c r="H310" s="47" t="s">
        <v>44</v>
      </c>
      <c r="I310" s="47" t="s">
        <v>37</v>
      </c>
      <c r="J310" s="69">
        <v>297250</v>
      </c>
      <c r="K310" s="69"/>
      <c r="L310" s="69">
        <v>0</v>
      </c>
      <c r="M310" s="69">
        <f>SUM(J310:L310)</f>
        <v>297250</v>
      </c>
    </row>
    <row r="311" spans="1:13" ht="25.5" outlineLevel="1" collapsed="1" x14ac:dyDescent="0.25">
      <c r="A311" s="44"/>
      <c r="B311" s="37"/>
      <c r="C311" s="45"/>
      <c r="D311" s="68" t="s">
        <v>684</v>
      </c>
      <c r="E311" s="46"/>
      <c r="F311" s="37"/>
      <c r="G311" s="47"/>
      <c r="H311" s="47"/>
      <c r="I311" s="47"/>
      <c r="J311" s="69">
        <f>SUBTOTAL(9,J308:J310)</f>
        <v>561460</v>
      </c>
      <c r="K311" s="69">
        <f>SUBTOTAL(9,K308:K310)</f>
        <v>0</v>
      </c>
      <c r="L311" s="69">
        <f>SUBTOTAL(9,L308:L310)</f>
        <v>0</v>
      </c>
      <c r="M311" s="69">
        <f>SUBTOTAL(9,M308:M310)</f>
        <v>561460</v>
      </c>
    </row>
    <row r="312" spans="1:13" ht="25.5" hidden="1" outlineLevel="2" x14ac:dyDescent="0.25">
      <c r="A312" s="44">
        <v>288</v>
      </c>
      <c r="B312" s="37" t="s">
        <v>40</v>
      </c>
      <c r="C312" s="50" t="s">
        <v>41</v>
      </c>
      <c r="D312" s="37" t="s">
        <v>591</v>
      </c>
      <c r="E312" s="46">
        <v>7488093</v>
      </c>
      <c r="F312" s="37" t="s">
        <v>43</v>
      </c>
      <c r="G312" s="47" t="s">
        <v>12</v>
      </c>
      <c r="H312" s="47" t="s">
        <v>44</v>
      </c>
      <c r="I312" s="47" t="s">
        <v>45</v>
      </c>
      <c r="J312" s="69">
        <v>1266000</v>
      </c>
      <c r="K312" s="69">
        <v>109800</v>
      </c>
      <c r="L312" s="69">
        <v>0</v>
      </c>
      <c r="M312" s="69">
        <f>SUM(J312:L312)</f>
        <v>1375800</v>
      </c>
    </row>
    <row r="313" spans="1:13" ht="25.5" hidden="1" outlineLevel="2" x14ac:dyDescent="0.25">
      <c r="A313" s="44">
        <v>289</v>
      </c>
      <c r="B313" s="37" t="s">
        <v>40</v>
      </c>
      <c r="C313" s="45">
        <v>2083825</v>
      </c>
      <c r="D313" s="37" t="s">
        <v>591</v>
      </c>
      <c r="E313" s="45" t="s">
        <v>704</v>
      </c>
      <c r="F313" s="37" t="s">
        <v>43</v>
      </c>
      <c r="G313" s="37" t="s">
        <v>12</v>
      </c>
      <c r="H313" s="37" t="s">
        <v>44</v>
      </c>
      <c r="I313" s="37" t="s">
        <v>45</v>
      </c>
      <c r="J313" s="69">
        <v>0</v>
      </c>
      <c r="K313" s="69">
        <v>0</v>
      </c>
      <c r="L313" s="69">
        <v>577400</v>
      </c>
      <c r="M313" s="69">
        <f>SUM(J313:L313)</f>
        <v>577400</v>
      </c>
    </row>
    <row r="314" spans="1:13" ht="25.5" hidden="1" outlineLevel="2" x14ac:dyDescent="0.25">
      <c r="A314" s="44">
        <v>290</v>
      </c>
      <c r="B314" s="37" t="s">
        <v>87</v>
      </c>
      <c r="C314" s="45">
        <v>65267991</v>
      </c>
      <c r="D314" s="37" t="s">
        <v>591</v>
      </c>
      <c r="E314" s="46">
        <v>3999956</v>
      </c>
      <c r="F314" s="37" t="s">
        <v>87</v>
      </c>
      <c r="G314" s="47" t="s">
        <v>48</v>
      </c>
      <c r="H314" s="47" t="s">
        <v>44</v>
      </c>
      <c r="I314" s="47" t="s">
        <v>81</v>
      </c>
      <c r="J314" s="69">
        <v>813440</v>
      </c>
      <c r="K314" s="69">
        <v>57100</v>
      </c>
      <c r="L314" s="69">
        <v>0</v>
      </c>
      <c r="M314" s="69">
        <f>SUM(J314:L314)</f>
        <v>870540</v>
      </c>
    </row>
    <row r="315" spans="1:13" ht="25.5" hidden="1" outlineLevel="2" x14ac:dyDescent="0.25">
      <c r="A315" s="44">
        <v>291</v>
      </c>
      <c r="B315" s="37" t="s">
        <v>87</v>
      </c>
      <c r="C315" s="50">
        <v>65267991</v>
      </c>
      <c r="D315" s="37" t="s">
        <v>591</v>
      </c>
      <c r="E315" s="44" t="s">
        <v>708</v>
      </c>
      <c r="F315" s="37" t="s">
        <v>87</v>
      </c>
      <c r="G315" s="37" t="s">
        <v>709</v>
      </c>
      <c r="H315" s="37" t="s">
        <v>44</v>
      </c>
      <c r="I315" s="37" t="s">
        <v>81</v>
      </c>
      <c r="J315" s="69">
        <v>0</v>
      </c>
      <c r="K315" s="69">
        <v>0</v>
      </c>
      <c r="L315" s="69">
        <v>165000</v>
      </c>
      <c r="M315" s="69">
        <f>SUM(J315:L315)</f>
        <v>165000</v>
      </c>
    </row>
    <row r="316" spans="1:13" ht="38.25" hidden="1" outlineLevel="2" x14ac:dyDescent="0.25">
      <c r="A316" s="44">
        <v>292</v>
      </c>
      <c r="B316" s="37" t="s">
        <v>352</v>
      </c>
      <c r="C316" s="45">
        <v>75094924</v>
      </c>
      <c r="D316" s="37" t="s">
        <v>591</v>
      </c>
      <c r="E316" s="46">
        <v>4123958</v>
      </c>
      <c r="F316" s="37" t="s">
        <v>352</v>
      </c>
      <c r="G316" s="47" t="s">
        <v>12</v>
      </c>
      <c r="H316" s="47" t="s">
        <v>44</v>
      </c>
      <c r="I316" s="47" t="s">
        <v>353</v>
      </c>
      <c r="J316" s="69">
        <v>445720</v>
      </c>
      <c r="K316" s="69"/>
      <c r="L316" s="69">
        <v>0</v>
      </c>
      <c r="M316" s="69">
        <f>SUM(J316:L316)</f>
        <v>445720</v>
      </c>
    </row>
    <row r="317" spans="1:13" ht="89.25" hidden="1" outlineLevel="2" x14ac:dyDescent="0.25">
      <c r="A317" s="44">
        <v>293</v>
      </c>
      <c r="B317" s="37" t="s">
        <v>354</v>
      </c>
      <c r="C317" s="45">
        <v>75095009</v>
      </c>
      <c r="D317" s="37" t="s">
        <v>591</v>
      </c>
      <c r="E317" s="46">
        <v>4755953</v>
      </c>
      <c r="F317" s="37" t="s">
        <v>355</v>
      </c>
      <c r="G317" s="47" t="s">
        <v>12</v>
      </c>
      <c r="H317" s="47" t="s">
        <v>44</v>
      </c>
      <c r="I317" s="47" t="s">
        <v>356</v>
      </c>
      <c r="J317" s="69">
        <v>1337170</v>
      </c>
      <c r="K317" s="69">
        <v>94100</v>
      </c>
      <c r="L317" s="69">
        <v>0</v>
      </c>
      <c r="M317" s="69">
        <f>SUM(J317:L317)</f>
        <v>1431270</v>
      </c>
    </row>
    <row r="318" spans="1:13" ht="89.25" hidden="1" outlineLevel="2" x14ac:dyDescent="0.25">
      <c r="A318" s="44">
        <v>294</v>
      </c>
      <c r="B318" s="37" t="s">
        <v>354</v>
      </c>
      <c r="C318" s="50">
        <v>75095009</v>
      </c>
      <c r="D318" s="37" t="s">
        <v>591</v>
      </c>
      <c r="E318" s="44" t="s">
        <v>762</v>
      </c>
      <c r="F318" s="37" t="s">
        <v>355</v>
      </c>
      <c r="G318" s="37" t="s">
        <v>12</v>
      </c>
      <c r="H318" s="37" t="s">
        <v>44</v>
      </c>
      <c r="I318" s="37" t="s">
        <v>356</v>
      </c>
      <c r="J318" s="69">
        <v>0</v>
      </c>
      <c r="K318" s="69">
        <v>0</v>
      </c>
      <c r="L318" s="69">
        <v>1154100</v>
      </c>
      <c r="M318" s="69">
        <f>SUM(J318:L318)</f>
        <v>1154100</v>
      </c>
    </row>
    <row r="319" spans="1:13" ht="25.5" hidden="1" outlineLevel="2" x14ac:dyDescent="0.25">
      <c r="A319" s="44">
        <v>295</v>
      </c>
      <c r="B319" s="37" t="s">
        <v>362</v>
      </c>
      <c r="C319" s="45">
        <v>26986728</v>
      </c>
      <c r="D319" s="37" t="s">
        <v>591</v>
      </c>
      <c r="E319" s="46">
        <v>5397990</v>
      </c>
      <c r="F319" s="37" t="s">
        <v>362</v>
      </c>
      <c r="G319" s="47" t="s">
        <v>12</v>
      </c>
      <c r="H319" s="47" t="s">
        <v>44</v>
      </c>
      <c r="I319" s="47" t="s">
        <v>32</v>
      </c>
      <c r="J319" s="69">
        <v>7800160</v>
      </c>
      <c r="K319" s="69">
        <v>374900</v>
      </c>
      <c r="L319" s="69">
        <v>0</v>
      </c>
      <c r="M319" s="69">
        <f>SUM(J319:L319)</f>
        <v>8175060</v>
      </c>
    </row>
    <row r="320" spans="1:13" ht="102" hidden="1" outlineLevel="2" x14ac:dyDescent="0.25">
      <c r="A320" s="44">
        <v>296</v>
      </c>
      <c r="B320" s="71" t="s">
        <v>362</v>
      </c>
      <c r="C320" s="50" t="s">
        <v>543</v>
      </c>
      <c r="D320" s="71" t="s">
        <v>591</v>
      </c>
      <c r="E320" s="44" t="s">
        <v>763</v>
      </c>
      <c r="F320" s="71" t="s">
        <v>362</v>
      </c>
      <c r="G320" s="71" t="s">
        <v>12</v>
      </c>
      <c r="H320" s="71" t="s">
        <v>44</v>
      </c>
      <c r="I320" s="71" t="s">
        <v>764</v>
      </c>
      <c r="J320" s="69">
        <v>0</v>
      </c>
      <c r="K320" s="69">
        <v>0</v>
      </c>
      <c r="L320" s="69">
        <v>1732200</v>
      </c>
      <c r="M320" s="69">
        <f>SUM(J320:L320)</f>
        <v>1732200</v>
      </c>
    </row>
    <row r="321" spans="1:13" outlineLevel="1" collapsed="1" x14ac:dyDescent="0.25">
      <c r="A321" s="44"/>
      <c r="B321" s="71"/>
      <c r="C321" s="50"/>
      <c r="D321" s="73" t="s">
        <v>685</v>
      </c>
      <c r="E321" s="44"/>
      <c r="F321" s="71"/>
      <c r="G321" s="71"/>
      <c r="H321" s="71"/>
      <c r="I321" s="71"/>
      <c r="J321" s="69">
        <f>SUBTOTAL(9,J312:J320)</f>
        <v>11662490</v>
      </c>
      <c r="K321" s="69">
        <f>SUBTOTAL(9,K312:K320)</f>
        <v>635900</v>
      </c>
      <c r="L321" s="69">
        <f>SUBTOTAL(9,L312:L320)</f>
        <v>3628700</v>
      </c>
      <c r="M321" s="69">
        <f>SUBTOTAL(9,M312:M320)</f>
        <v>15927090</v>
      </c>
    </row>
    <row r="322" spans="1:13" ht="25.5" hidden="1" outlineLevel="2" x14ac:dyDescent="0.25">
      <c r="A322" s="44">
        <v>297</v>
      </c>
      <c r="B322" s="37" t="s">
        <v>255</v>
      </c>
      <c r="C322" s="45">
        <v>70640548</v>
      </c>
      <c r="D322" s="37" t="s">
        <v>633</v>
      </c>
      <c r="E322" s="46">
        <v>8975321</v>
      </c>
      <c r="F322" s="37" t="s">
        <v>258</v>
      </c>
      <c r="G322" s="47" t="s">
        <v>18</v>
      </c>
      <c r="H322" s="47" t="s">
        <v>19</v>
      </c>
      <c r="I322" s="47" t="s">
        <v>20</v>
      </c>
      <c r="J322" s="69">
        <v>830670</v>
      </c>
      <c r="K322" s="69">
        <v>55000</v>
      </c>
      <c r="L322" s="69">
        <v>0</v>
      </c>
      <c r="M322" s="69">
        <f>SUM(J322:L322)</f>
        <v>885670</v>
      </c>
    </row>
    <row r="323" spans="1:13" ht="25.5" outlineLevel="1" collapsed="1" x14ac:dyDescent="0.25">
      <c r="A323" s="44"/>
      <c r="B323" s="37"/>
      <c r="C323" s="45"/>
      <c r="D323" s="68" t="s">
        <v>686</v>
      </c>
      <c r="E323" s="46"/>
      <c r="F323" s="37"/>
      <c r="G323" s="47"/>
      <c r="H323" s="47"/>
      <c r="I323" s="47"/>
      <c r="J323" s="69">
        <f>SUBTOTAL(9,J322:J322)</f>
        <v>830670</v>
      </c>
      <c r="K323" s="69">
        <f>SUBTOTAL(9,K322:K322)</f>
        <v>55000</v>
      </c>
      <c r="L323" s="69">
        <f>SUBTOTAL(9,L322:L322)</f>
        <v>0</v>
      </c>
      <c r="M323" s="69">
        <f>SUBTOTAL(9,M322:M322)</f>
        <v>885670</v>
      </c>
    </row>
    <row r="324" spans="1:13" ht="25.5" hidden="1" outlineLevel="2" x14ac:dyDescent="0.25">
      <c r="A324" s="44">
        <v>298</v>
      </c>
      <c r="B324" s="70" t="s">
        <v>342</v>
      </c>
      <c r="C324" s="45">
        <v>60557621</v>
      </c>
      <c r="D324" s="37" t="s">
        <v>761</v>
      </c>
      <c r="E324" s="46">
        <v>8664237</v>
      </c>
      <c r="F324" s="37" t="s">
        <v>348</v>
      </c>
      <c r="G324" s="47" t="s">
        <v>28</v>
      </c>
      <c r="H324" s="47" t="s">
        <v>19</v>
      </c>
      <c r="I324" s="47" t="s">
        <v>14</v>
      </c>
      <c r="J324" s="69">
        <v>2325000</v>
      </c>
      <c r="K324" s="69">
        <v>150000</v>
      </c>
      <c r="L324" s="69">
        <v>0</v>
      </c>
      <c r="M324" s="69">
        <f>SUM(J324:L324)</f>
        <v>2475000</v>
      </c>
    </row>
    <row r="325" spans="1:13" ht="25.5" outlineLevel="1" collapsed="1" x14ac:dyDescent="0.25">
      <c r="A325" s="44"/>
      <c r="B325" s="70"/>
      <c r="C325" s="45"/>
      <c r="D325" s="68" t="s">
        <v>767</v>
      </c>
      <c r="E325" s="46"/>
      <c r="F325" s="37"/>
      <c r="G325" s="47"/>
      <c r="H325" s="47"/>
      <c r="I325" s="47"/>
      <c r="J325" s="69">
        <f>SUBTOTAL(9,J324:J324)</f>
        <v>2325000</v>
      </c>
      <c r="K325" s="69">
        <f>SUBTOTAL(9,K324:K324)</f>
        <v>150000</v>
      </c>
      <c r="L325" s="69">
        <f>SUBTOTAL(9,L324:L324)</f>
        <v>0</v>
      </c>
      <c r="M325" s="69">
        <f>SUBTOTAL(9,M324:M324)</f>
        <v>2475000</v>
      </c>
    </row>
    <row r="326" spans="1:13" ht="25.5" hidden="1" outlineLevel="2" x14ac:dyDescent="0.25">
      <c r="A326" s="44">
        <v>299</v>
      </c>
      <c r="B326" s="37" t="s">
        <v>49</v>
      </c>
      <c r="C326" s="45">
        <v>25909614</v>
      </c>
      <c r="D326" s="37" t="s">
        <v>134</v>
      </c>
      <c r="E326" s="46">
        <v>1628165</v>
      </c>
      <c r="F326" s="47" t="s">
        <v>51</v>
      </c>
      <c r="G326" s="47" t="s">
        <v>12</v>
      </c>
      <c r="H326" s="47" t="s">
        <v>52</v>
      </c>
      <c r="I326" s="47" t="s">
        <v>53</v>
      </c>
      <c r="J326" s="69">
        <v>1430000</v>
      </c>
      <c r="K326" s="69">
        <v>146900</v>
      </c>
      <c r="L326" s="69">
        <v>0</v>
      </c>
      <c r="M326" s="69">
        <f>SUM(J326:L326)</f>
        <v>1576900</v>
      </c>
    </row>
    <row r="327" spans="1:13" ht="25.5" hidden="1" outlineLevel="2" x14ac:dyDescent="0.25">
      <c r="A327" s="44">
        <v>300</v>
      </c>
      <c r="B327" s="37" t="s">
        <v>49</v>
      </c>
      <c r="C327" s="45">
        <v>25909614</v>
      </c>
      <c r="D327" s="37" t="s">
        <v>134</v>
      </c>
      <c r="E327" s="46">
        <v>1675690</v>
      </c>
      <c r="F327" s="47" t="s">
        <v>54</v>
      </c>
      <c r="G327" s="47" t="s">
        <v>12</v>
      </c>
      <c r="H327" s="47" t="s">
        <v>52</v>
      </c>
      <c r="I327" s="47" t="s">
        <v>14</v>
      </c>
      <c r="J327" s="69">
        <v>5720030</v>
      </c>
      <c r="K327" s="69">
        <v>587800</v>
      </c>
      <c r="L327" s="69">
        <v>0</v>
      </c>
      <c r="M327" s="69">
        <f>SUM(J327:L327)</f>
        <v>6307830</v>
      </c>
    </row>
    <row r="328" spans="1:13" ht="25.5" hidden="1" outlineLevel="2" x14ac:dyDescent="0.25">
      <c r="A328" s="44">
        <v>301</v>
      </c>
      <c r="B328" s="37" t="s">
        <v>49</v>
      </c>
      <c r="C328" s="45">
        <v>25909614</v>
      </c>
      <c r="D328" s="37" t="s">
        <v>134</v>
      </c>
      <c r="E328" s="46">
        <v>6821779</v>
      </c>
      <c r="F328" s="47" t="s">
        <v>55</v>
      </c>
      <c r="G328" s="47" t="s">
        <v>12</v>
      </c>
      <c r="H328" s="47" t="s">
        <v>52</v>
      </c>
      <c r="I328" s="47" t="s">
        <v>56</v>
      </c>
      <c r="J328" s="69">
        <v>1430000</v>
      </c>
      <c r="K328" s="69">
        <v>146900</v>
      </c>
      <c r="L328" s="69">
        <v>0</v>
      </c>
      <c r="M328" s="69">
        <f>SUM(J328:L328)</f>
        <v>1576900</v>
      </c>
    </row>
    <row r="329" spans="1:13" ht="25.5" hidden="1" outlineLevel="2" x14ac:dyDescent="0.25">
      <c r="A329" s="44">
        <v>302</v>
      </c>
      <c r="B329" s="37" t="s">
        <v>49</v>
      </c>
      <c r="C329" s="45">
        <v>25909614</v>
      </c>
      <c r="D329" s="37" t="s">
        <v>134</v>
      </c>
      <c r="E329" s="46">
        <v>9542194</v>
      </c>
      <c r="F329" s="47" t="s">
        <v>60</v>
      </c>
      <c r="G329" s="47" t="s">
        <v>12</v>
      </c>
      <c r="H329" s="47" t="s">
        <v>52</v>
      </c>
      <c r="I329" s="47" t="s">
        <v>61</v>
      </c>
      <c r="J329" s="69">
        <v>5219530</v>
      </c>
      <c r="K329" s="69">
        <v>536300</v>
      </c>
      <c r="L329" s="69">
        <v>0</v>
      </c>
      <c r="M329" s="69">
        <f>SUM(J329:L329)</f>
        <v>5755830</v>
      </c>
    </row>
    <row r="330" spans="1:13" ht="25.5" hidden="1" outlineLevel="2" x14ac:dyDescent="0.25">
      <c r="A330" s="44">
        <v>303</v>
      </c>
      <c r="B330" s="37" t="s">
        <v>91</v>
      </c>
      <c r="C330" s="45">
        <v>73633178</v>
      </c>
      <c r="D330" s="37" t="s">
        <v>134</v>
      </c>
      <c r="E330" s="46">
        <v>7370148</v>
      </c>
      <c r="F330" s="47" t="s">
        <v>98</v>
      </c>
      <c r="G330" s="47" t="s">
        <v>48</v>
      </c>
      <c r="H330" s="47" t="s">
        <v>52</v>
      </c>
      <c r="I330" s="47" t="s">
        <v>59</v>
      </c>
      <c r="J330" s="69">
        <v>2588310</v>
      </c>
      <c r="K330" s="69">
        <v>265800</v>
      </c>
      <c r="L330" s="69">
        <v>0</v>
      </c>
      <c r="M330" s="69">
        <f>SUM(J330:L330)</f>
        <v>2854110</v>
      </c>
    </row>
    <row r="331" spans="1:13" ht="25.5" hidden="1" outlineLevel="2" x14ac:dyDescent="0.25">
      <c r="A331" s="44">
        <v>304</v>
      </c>
      <c r="B331" s="37" t="s">
        <v>133</v>
      </c>
      <c r="C331" s="45">
        <v>47930063</v>
      </c>
      <c r="D331" s="37" t="s">
        <v>134</v>
      </c>
      <c r="E331" s="46">
        <v>4077969</v>
      </c>
      <c r="F331" s="47" t="s">
        <v>134</v>
      </c>
      <c r="G331" s="47" t="s">
        <v>12</v>
      </c>
      <c r="H331" s="47" t="s">
        <v>52</v>
      </c>
      <c r="I331" s="47" t="s">
        <v>66</v>
      </c>
      <c r="J331" s="69">
        <v>1158300</v>
      </c>
      <c r="K331" s="69">
        <v>118900</v>
      </c>
      <c r="L331" s="69">
        <v>0</v>
      </c>
      <c r="M331" s="69">
        <f>SUM(J331:L331)</f>
        <v>1277200</v>
      </c>
    </row>
    <row r="332" spans="1:13" ht="25.5" hidden="1" outlineLevel="2" x14ac:dyDescent="0.25">
      <c r="A332" s="44">
        <v>305</v>
      </c>
      <c r="B332" s="37" t="s">
        <v>150</v>
      </c>
      <c r="C332" s="45">
        <v>46276262</v>
      </c>
      <c r="D332" s="37" t="s">
        <v>134</v>
      </c>
      <c r="E332" s="46">
        <v>9696552</v>
      </c>
      <c r="F332" s="47" t="s">
        <v>158</v>
      </c>
      <c r="G332" s="47" t="s">
        <v>12</v>
      </c>
      <c r="H332" s="47" t="s">
        <v>52</v>
      </c>
      <c r="I332" s="47" t="s">
        <v>153</v>
      </c>
      <c r="J332" s="69">
        <v>2860010</v>
      </c>
      <c r="K332" s="69">
        <v>293900</v>
      </c>
      <c r="L332" s="69">
        <v>0</v>
      </c>
      <c r="M332" s="69">
        <f>SUM(J332:L332)</f>
        <v>3153910</v>
      </c>
    </row>
    <row r="333" spans="1:13" ht="25.5" hidden="1" outlineLevel="2" x14ac:dyDescent="0.25">
      <c r="A333" s="44">
        <v>306</v>
      </c>
      <c r="B333" s="37" t="s">
        <v>166</v>
      </c>
      <c r="C333" s="45">
        <v>44018886</v>
      </c>
      <c r="D333" s="37" t="s">
        <v>134</v>
      </c>
      <c r="E333" s="46">
        <v>1369313</v>
      </c>
      <c r="F333" s="47" t="s">
        <v>168</v>
      </c>
      <c r="G333" s="47" t="s">
        <v>48</v>
      </c>
      <c r="H333" s="47" t="s">
        <v>52</v>
      </c>
      <c r="I333" s="47" t="s">
        <v>81</v>
      </c>
      <c r="J333" s="69">
        <v>5209000</v>
      </c>
      <c r="K333" s="69">
        <v>385700</v>
      </c>
      <c r="L333" s="69">
        <v>0</v>
      </c>
      <c r="M333" s="69">
        <f>SUM(J333:L333)</f>
        <v>5594700</v>
      </c>
    </row>
    <row r="334" spans="1:13" ht="51" hidden="1" outlineLevel="2" x14ac:dyDescent="0.25">
      <c r="A334" s="44">
        <v>307</v>
      </c>
      <c r="B334" s="37" t="s">
        <v>211</v>
      </c>
      <c r="C334" s="45">
        <v>47997885</v>
      </c>
      <c r="D334" s="37" t="s">
        <v>134</v>
      </c>
      <c r="E334" s="46">
        <v>8253969</v>
      </c>
      <c r="F334" s="47" t="s">
        <v>731</v>
      </c>
      <c r="G334" s="47" t="s">
        <v>12</v>
      </c>
      <c r="H334" s="47" t="s">
        <v>52</v>
      </c>
      <c r="I334" s="47" t="s">
        <v>109</v>
      </c>
      <c r="J334" s="69">
        <v>5469780</v>
      </c>
      <c r="K334" s="69">
        <v>500000</v>
      </c>
      <c r="L334" s="69">
        <v>0</v>
      </c>
      <c r="M334" s="69">
        <f>SUM(J334:L334)</f>
        <v>5969780</v>
      </c>
    </row>
    <row r="335" spans="1:13" ht="25.5" hidden="1" outlineLevel="2" x14ac:dyDescent="0.25">
      <c r="A335" s="44">
        <v>308</v>
      </c>
      <c r="B335" s="37" t="s">
        <v>249</v>
      </c>
      <c r="C335" s="45">
        <v>26708451</v>
      </c>
      <c r="D335" s="37" t="s">
        <v>134</v>
      </c>
      <c r="E335" s="46">
        <v>8901707</v>
      </c>
      <c r="F335" s="47" t="s">
        <v>249</v>
      </c>
      <c r="G335" s="47" t="s">
        <v>48</v>
      </c>
      <c r="H335" s="47" t="s">
        <v>52</v>
      </c>
      <c r="I335" s="47" t="s">
        <v>81</v>
      </c>
      <c r="J335" s="69">
        <v>1430000</v>
      </c>
      <c r="K335" s="69">
        <v>137300</v>
      </c>
      <c r="L335" s="69">
        <v>0</v>
      </c>
      <c r="M335" s="69">
        <f>SUM(J335:L335)</f>
        <v>1567300</v>
      </c>
    </row>
    <row r="336" spans="1:13" ht="38.25" hidden="1" outlineLevel="2" x14ac:dyDescent="0.25">
      <c r="A336" s="44">
        <v>309</v>
      </c>
      <c r="B336" s="37" t="s">
        <v>287</v>
      </c>
      <c r="C336" s="50" t="s">
        <v>288</v>
      </c>
      <c r="D336" s="37" t="s">
        <v>134</v>
      </c>
      <c r="E336" s="46">
        <v>8610542</v>
      </c>
      <c r="F336" s="47" t="s">
        <v>290</v>
      </c>
      <c r="G336" s="47" t="s">
        <v>48</v>
      </c>
      <c r="H336" s="47" t="s">
        <v>52</v>
      </c>
      <c r="I336" s="47" t="s">
        <v>213</v>
      </c>
      <c r="J336" s="69">
        <v>1787510</v>
      </c>
      <c r="K336" s="69">
        <v>183600</v>
      </c>
      <c r="L336" s="69">
        <v>0</v>
      </c>
      <c r="M336" s="69">
        <f>SUM(J336:L336)</f>
        <v>1971110</v>
      </c>
    </row>
    <row r="337" spans="1:13" ht="38.25" hidden="1" outlineLevel="2" x14ac:dyDescent="0.25">
      <c r="A337" s="44">
        <v>310</v>
      </c>
      <c r="B337" s="51" t="s">
        <v>393</v>
      </c>
      <c r="C337" s="45" t="s">
        <v>394</v>
      </c>
      <c r="D337" s="37" t="s">
        <v>134</v>
      </c>
      <c r="E337" s="46">
        <v>2919461</v>
      </c>
      <c r="F337" s="37" t="s">
        <v>134</v>
      </c>
      <c r="G337" s="47" t="s">
        <v>48</v>
      </c>
      <c r="H337" s="47" t="s">
        <v>52</v>
      </c>
      <c r="I337" s="47" t="s">
        <v>649</v>
      </c>
      <c r="J337" s="69">
        <v>2717010</v>
      </c>
      <c r="K337" s="69">
        <v>279000</v>
      </c>
      <c r="L337" s="69">
        <v>0</v>
      </c>
      <c r="M337" s="69">
        <f>SUM(J337:L337)</f>
        <v>2996010</v>
      </c>
    </row>
    <row r="338" spans="1:13" ht="38.25" hidden="1" outlineLevel="2" x14ac:dyDescent="0.25">
      <c r="A338" s="44">
        <v>311</v>
      </c>
      <c r="B338" s="37" t="s">
        <v>306</v>
      </c>
      <c r="C338" s="50" t="s">
        <v>307</v>
      </c>
      <c r="D338" s="37" t="s">
        <v>134</v>
      </c>
      <c r="E338" s="46">
        <v>4312466</v>
      </c>
      <c r="F338" s="47" t="s">
        <v>306</v>
      </c>
      <c r="G338" s="47" t="s">
        <v>48</v>
      </c>
      <c r="H338" s="47" t="s">
        <v>52</v>
      </c>
      <c r="I338" s="47" t="s">
        <v>79</v>
      </c>
      <c r="J338" s="69">
        <v>5362530</v>
      </c>
      <c r="K338" s="69">
        <v>551000</v>
      </c>
      <c r="L338" s="69">
        <v>0</v>
      </c>
      <c r="M338" s="69">
        <f>SUM(J338:L338)</f>
        <v>5913530</v>
      </c>
    </row>
    <row r="339" spans="1:13" ht="38.25" hidden="1" outlineLevel="2" x14ac:dyDescent="0.25">
      <c r="A339" s="44">
        <v>312</v>
      </c>
      <c r="B339" s="37" t="s">
        <v>335</v>
      </c>
      <c r="C339" s="45">
        <v>71230629</v>
      </c>
      <c r="D339" s="37" t="s">
        <v>134</v>
      </c>
      <c r="E339" s="46">
        <v>6327242</v>
      </c>
      <c r="F339" s="47" t="s">
        <v>134</v>
      </c>
      <c r="G339" s="47" t="s">
        <v>48</v>
      </c>
      <c r="H339" s="47" t="s">
        <v>52</v>
      </c>
      <c r="I339" s="47" t="s">
        <v>187</v>
      </c>
      <c r="J339" s="69">
        <v>2600000</v>
      </c>
      <c r="K339" s="69">
        <v>220000</v>
      </c>
      <c r="L339" s="69">
        <v>0</v>
      </c>
      <c r="M339" s="69">
        <f>SUM(J339:L339)</f>
        <v>2820000</v>
      </c>
    </row>
    <row r="340" spans="1:13" ht="38.25" outlineLevel="1" collapsed="1" x14ac:dyDescent="0.25">
      <c r="A340" s="44"/>
      <c r="B340" s="37"/>
      <c r="C340" s="45"/>
      <c r="D340" s="68" t="s">
        <v>687</v>
      </c>
      <c r="E340" s="46"/>
      <c r="F340" s="47"/>
      <c r="G340" s="47"/>
      <c r="H340" s="47"/>
      <c r="I340" s="47"/>
      <c r="J340" s="69">
        <f>SUBTOTAL(9,J326:J339)</f>
        <v>44982010</v>
      </c>
      <c r="K340" s="69">
        <f>SUBTOTAL(9,K326:K339)</f>
        <v>4353100</v>
      </c>
      <c r="L340" s="69">
        <f>SUBTOTAL(9,L326:L339)</f>
        <v>0</v>
      </c>
      <c r="M340" s="69">
        <f>SUBTOTAL(9,M326:M339)</f>
        <v>49335110</v>
      </c>
    </row>
    <row r="341" spans="1:13" ht="127.5" hidden="1" outlineLevel="2" x14ac:dyDescent="0.25">
      <c r="A341" s="44">
        <v>313</v>
      </c>
      <c r="B341" s="37" t="s">
        <v>40</v>
      </c>
      <c r="C341" s="50" t="s">
        <v>41</v>
      </c>
      <c r="D341" s="37" t="s">
        <v>592</v>
      </c>
      <c r="E341" s="46">
        <v>9069104</v>
      </c>
      <c r="F341" s="37" t="s">
        <v>703</v>
      </c>
      <c r="G341" s="47" t="s">
        <v>48</v>
      </c>
      <c r="H341" s="47" t="s">
        <v>44</v>
      </c>
      <c r="I341" s="47" t="s">
        <v>45</v>
      </c>
      <c r="J341" s="69">
        <v>1349860</v>
      </c>
      <c r="K341" s="69">
        <v>179500</v>
      </c>
      <c r="L341" s="69">
        <v>0</v>
      </c>
      <c r="M341" s="69">
        <f>SUM(J341:L341)</f>
        <v>1529360</v>
      </c>
    </row>
    <row r="342" spans="1:13" ht="38.25" hidden="1" outlineLevel="2" x14ac:dyDescent="0.25">
      <c r="A342" s="44">
        <v>314</v>
      </c>
      <c r="B342" s="37" t="s">
        <v>302</v>
      </c>
      <c r="C342" s="45">
        <v>29314747</v>
      </c>
      <c r="D342" s="37" t="s">
        <v>592</v>
      </c>
      <c r="E342" s="46">
        <v>3367301</v>
      </c>
      <c r="F342" s="37" t="s">
        <v>302</v>
      </c>
      <c r="G342" s="47" t="s">
        <v>36</v>
      </c>
      <c r="H342" s="47" t="s">
        <v>44</v>
      </c>
      <c r="I342" s="47" t="s">
        <v>303</v>
      </c>
      <c r="J342" s="69">
        <v>977100</v>
      </c>
      <c r="K342" s="69">
        <v>50100</v>
      </c>
      <c r="L342" s="69">
        <v>0</v>
      </c>
      <c r="M342" s="69">
        <f>SUM(J342:L342)</f>
        <v>1027200</v>
      </c>
    </row>
    <row r="343" spans="1:13" ht="51" outlineLevel="1" collapsed="1" x14ac:dyDescent="0.25">
      <c r="A343" s="44"/>
      <c r="B343" s="37"/>
      <c r="C343" s="45"/>
      <c r="D343" s="68" t="s">
        <v>688</v>
      </c>
      <c r="E343" s="46"/>
      <c r="F343" s="37"/>
      <c r="G343" s="47"/>
      <c r="H343" s="47"/>
      <c r="I343" s="47"/>
      <c r="J343" s="69">
        <f>SUBTOTAL(9,J341:J342)</f>
        <v>2326960</v>
      </c>
      <c r="K343" s="69">
        <f>SUBTOTAL(9,K341:K342)</f>
        <v>229600</v>
      </c>
      <c r="L343" s="69">
        <f>SUBTOTAL(9,L341:L342)</f>
        <v>0</v>
      </c>
      <c r="M343" s="69">
        <f>SUBTOTAL(9,M341:M342)</f>
        <v>2556560</v>
      </c>
    </row>
    <row r="344" spans="1:13" ht="25.5" hidden="1" outlineLevel="2" x14ac:dyDescent="0.25">
      <c r="A344" s="44">
        <v>315</v>
      </c>
      <c r="B344" s="37" t="s">
        <v>87</v>
      </c>
      <c r="C344" s="45">
        <v>65267991</v>
      </c>
      <c r="D344" s="37" t="s">
        <v>340</v>
      </c>
      <c r="E344" s="46">
        <v>9003873</v>
      </c>
      <c r="F344" s="47" t="s">
        <v>87</v>
      </c>
      <c r="G344" s="47" t="s">
        <v>18</v>
      </c>
      <c r="H344" s="47" t="s">
        <v>44</v>
      </c>
      <c r="I344" s="47" t="s">
        <v>81</v>
      </c>
      <c r="J344" s="69">
        <v>212140</v>
      </c>
      <c r="K344" s="69"/>
      <c r="L344" s="69">
        <v>0</v>
      </c>
      <c r="M344" s="69">
        <f>SUM(J344:L344)</f>
        <v>212140</v>
      </c>
    </row>
    <row r="345" spans="1:13" ht="25.5" hidden="1" outlineLevel="2" x14ac:dyDescent="0.25">
      <c r="A345" s="44">
        <v>316</v>
      </c>
      <c r="B345" s="37" t="s">
        <v>159</v>
      </c>
      <c r="C345" s="45">
        <v>70435618</v>
      </c>
      <c r="D345" s="37" t="s">
        <v>340</v>
      </c>
      <c r="E345" s="46">
        <v>9368981</v>
      </c>
      <c r="F345" s="47" t="s">
        <v>165</v>
      </c>
      <c r="G345" s="47" t="s">
        <v>18</v>
      </c>
      <c r="H345" s="47" t="s">
        <v>44</v>
      </c>
      <c r="I345" s="47" t="s">
        <v>53</v>
      </c>
      <c r="J345" s="69">
        <v>152480</v>
      </c>
      <c r="K345" s="69"/>
      <c r="L345" s="69">
        <v>0</v>
      </c>
      <c r="M345" s="69">
        <f>SUM(J345:L345)</f>
        <v>152480</v>
      </c>
    </row>
    <row r="346" spans="1:13" ht="25.5" hidden="1" outlineLevel="2" x14ac:dyDescent="0.25">
      <c r="A346" s="44">
        <v>317</v>
      </c>
      <c r="B346" s="37" t="s">
        <v>166</v>
      </c>
      <c r="C346" s="45">
        <v>44018886</v>
      </c>
      <c r="D346" s="37" t="s">
        <v>340</v>
      </c>
      <c r="E346" s="46">
        <v>5141119</v>
      </c>
      <c r="F346" s="47" t="s">
        <v>177</v>
      </c>
      <c r="G346" s="47" t="s">
        <v>18</v>
      </c>
      <c r="H346" s="47" t="s">
        <v>44</v>
      </c>
      <c r="I346" s="47" t="s">
        <v>81</v>
      </c>
      <c r="J346" s="69">
        <v>169520</v>
      </c>
      <c r="K346" s="69"/>
      <c r="L346" s="69">
        <v>0</v>
      </c>
      <c r="M346" s="69">
        <f>SUM(J346:L346)</f>
        <v>169520</v>
      </c>
    </row>
    <row r="347" spans="1:13" ht="25.5" hidden="1" outlineLevel="2" x14ac:dyDescent="0.25">
      <c r="A347" s="44">
        <v>318</v>
      </c>
      <c r="B347" s="37" t="s">
        <v>185</v>
      </c>
      <c r="C347" s="45">
        <v>48489336</v>
      </c>
      <c r="D347" s="37" t="s">
        <v>340</v>
      </c>
      <c r="E347" s="46">
        <v>6420497</v>
      </c>
      <c r="F347" s="47" t="s">
        <v>199</v>
      </c>
      <c r="G347" s="47" t="s">
        <v>18</v>
      </c>
      <c r="H347" s="47" t="s">
        <v>44</v>
      </c>
      <c r="I347" s="47" t="s">
        <v>187</v>
      </c>
      <c r="J347" s="69">
        <v>364620</v>
      </c>
      <c r="K347" s="69"/>
      <c r="L347" s="69">
        <v>0</v>
      </c>
      <c r="M347" s="69">
        <f>SUM(J347:L347)</f>
        <v>364620</v>
      </c>
    </row>
    <row r="348" spans="1:13" ht="25.5" hidden="1" outlineLevel="2" x14ac:dyDescent="0.25">
      <c r="A348" s="44">
        <v>319</v>
      </c>
      <c r="B348" s="37" t="s">
        <v>241</v>
      </c>
      <c r="C348" s="45">
        <v>64123031</v>
      </c>
      <c r="D348" s="37" t="s">
        <v>340</v>
      </c>
      <c r="E348" s="46">
        <v>7986987</v>
      </c>
      <c r="F348" s="47" t="s">
        <v>241</v>
      </c>
      <c r="G348" s="47" t="s">
        <v>18</v>
      </c>
      <c r="H348" s="47" t="s">
        <v>44</v>
      </c>
      <c r="I348" s="47" t="s">
        <v>213</v>
      </c>
      <c r="J348" s="69">
        <v>3600000</v>
      </c>
      <c r="K348" s="69">
        <v>300000</v>
      </c>
      <c r="L348" s="69">
        <v>0</v>
      </c>
      <c r="M348" s="69">
        <f>SUM(J348:L348)</f>
        <v>3900000</v>
      </c>
    </row>
    <row r="349" spans="1:13" ht="25.5" hidden="1" outlineLevel="2" x14ac:dyDescent="0.25">
      <c r="A349" s="44">
        <v>320</v>
      </c>
      <c r="B349" s="37" t="s">
        <v>634</v>
      </c>
      <c r="C349" s="50" t="s">
        <v>260</v>
      </c>
      <c r="D349" s="37" t="s">
        <v>340</v>
      </c>
      <c r="E349" s="46">
        <v>3376388</v>
      </c>
      <c r="F349" s="47" t="s">
        <v>274</v>
      </c>
      <c r="G349" s="47" t="s">
        <v>18</v>
      </c>
      <c r="H349" s="47" t="s">
        <v>44</v>
      </c>
      <c r="I349" s="47" t="s">
        <v>14</v>
      </c>
      <c r="J349" s="69">
        <v>8400330</v>
      </c>
      <c r="K349" s="69">
        <v>773600</v>
      </c>
      <c r="L349" s="69">
        <v>0</v>
      </c>
      <c r="M349" s="69">
        <f>SUM(J349:L349)</f>
        <v>9173930</v>
      </c>
    </row>
    <row r="350" spans="1:13" ht="63.75" hidden="1" outlineLevel="2" x14ac:dyDescent="0.25">
      <c r="A350" s="44">
        <v>321</v>
      </c>
      <c r="B350" s="37" t="s">
        <v>634</v>
      </c>
      <c r="C350" s="50" t="s">
        <v>260</v>
      </c>
      <c r="D350" s="37" t="s">
        <v>340</v>
      </c>
      <c r="E350" s="46">
        <v>8065540</v>
      </c>
      <c r="F350" s="47" t="s">
        <v>270</v>
      </c>
      <c r="G350" s="47" t="s">
        <v>18</v>
      </c>
      <c r="H350" s="47" t="s">
        <v>44</v>
      </c>
      <c r="I350" s="47" t="s">
        <v>271</v>
      </c>
      <c r="J350" s="69">
        <v>861850</v>
      </c>
      <c r="K350" s="69"/>
      <c r="L350" s="69">
        <v>0</v>
      </c>
      <c r="M350" s="69">
        <f>SUM(J350:L350)</f>
        <v>861850</v>
      </c>
    </row>
    <row r="351" spans="1:13" ht="25.5" hidden="1" outlineLevel="2" x14ac:dyDescent="0.25">
      <c r="A351" s="44">
        <v>322</v>
      </c>
      <c r="B351" s="37" t="s">
        <v>634</v>
      </c>
      <c r="C351" s="50" t="s">
        <v>260</v>
      </c>
      <c r="D351" s="37" t="s">
        <v>340</v>
      </c>
      <c r="E351" s="46">
        <v>9369393</v>
      </c>
      <c r="F351" s="47" t="s">
        <v>267</v>
      </c>
      <c r="G351" s="47" t="s">
        <v>18</v>
      </c>
      <c r="H351" s="47" t="s">
        <v>44</v>
      </c>
      <c r="I351" s="47" t="s">
        <v>59</v>
      </c>
      <c r="J351" s="69">
        <v>2812160</v>
      </c>
      <c r="K351" s="69">
        <v>259000</v>
      </c>
      <c r="L351" s="69">
        <v>0</v>
      </c>
      <c r="M351" s="69">
        <f>SUM(J351:L351)</f>
        <v>3071160</v>
      </c>
    </row>
    <row r="352" spans="1:13" ht="38.25" hidden="1" outlineLevel="2" x14ac:dyDescent="0.25">
      <c r="A352" s="44">
        <v>323</v>
      </c>
      <c r="B352" s="37" t="s">
        <v>319</v>
      </c>
      <c r="C352" s="45">
        <v>71193430</v>
      </c>
      <c r="D352" s="37" t="s">
        <v>340</v>
      </c>
      <c r="E352" s="46">
        <v>5389049</v>
      </c>
      <c r="F352" s="47" t="s">
        <v>326</v>
      </c>
      <c r="G352" s="47" t="s">
        <v>18</v>
      </c>
      <c r="H352" s="47" t="s">
        <v>44</v>
      </c>
      <c r="I352" s="47" t="s">
        <v>37</v>
      </c>
      <c r="J352" s="69">
        <v>298330</v>
      </c>
      <c r="K352" s="69"/>
      <c r="L352" s="69">
        <v>0</v>
      </c>
      <c r="M352" s="69">
        <f>SUM(J352:L352)</f>
        <v>298330</v>
      </c>
    </row>
    <row r="353" spans="1:13" ht="25.5" hidden="1" outlineLevel="2" x14ac:dyDescent="0.25">
      <c r="A353" s="44">
        <v>324</v>
      </c>
      <c r="B353" s="37" t="s">
        <v>339</v>
      </c>
      <c r="C353" s="45">
        <v>70965200</v>
      </c>
      <c r="D353" s="37" t="s">
        <v>340</v>
      </c>
      <c r="E353" s="46">
        <v>3790557</v>
      </c>
      <c r="F353" s="47" t="s">
        <v>341</v>
      </c>
      <c r="G353" s="47" t="s">
        <v>18</v>
      </c>
      <c r="H353" s="47" t="s">
        <v>44</v>
      </c>
      <c r="I353" s="47" t="s">
        <v>101</v>
      </c>
      <c r="J353" s="69">
        <v>2891680</v>
      </c>
      <c r="K353" s="69">
        <v>181600</v>
      </c>
      <c r="L353" s="69">
        <v>0</v>
      </c>
      <c r="M353" s="69">
        <f>SUM(J353:L353)</f>
        <v>3073280</v>
      </c>
    </row>
    <row r="354" spans="1:13" ht="38.25" hidden="1" outlineLevel="2" x14ac:dyDescent="0.25">
      <c r="A354" s="44">
        <v>325</v>
      </c>
      <c r="B354" s="37" t="s">
        <v>370</v>
      </c>
      <c r="C354" s="45">
        <v>26842149</v>
      </c>
      <c r="D354" s="37" t="s">
        <v>340</v>
      </c>
      <c r="E354" s="46">
        <v>8229670</v>
      </c>
      <c r="F354" s="47" t="s">
        <v>373</v>
      </c>
      <c r="G354" s="47" t="s">
        <v>18</v>
      </c>
      <c r="H354" s="47" t="s">
        <v>44</v>
      </c>
      <c r="I354" s="47" t="s">
        <v>59</v>
      </c>
      <c r="J354" s="69">
        <v>3831470</v>
      </c>
      <c r="K354" s="69">
        <v>352800</v>
      </c>
      <c r="L354" s="69">
        <v>0</v>
      </c>
      <c r="M354" s="69">
        <f>SUM(J354:L354)</f>
        <v>4184270</v>
      </c>
    </row>
    <row r="355" spans="1:13" ht="25.5" outlineLevel="1" collapsed="1" x14ac:dyDescent="0.25">
      <c r="A355" s="44"/>
      <c r="B355" s="37"/>
      <c r="C355" s="45"/>
      <c r="D355" s="68" t="s">
        <v>689</v>
      </c>
      <c r="E355" s="46"/>
      <c r="F355" s="47"/>
      <c r="G355" s="47"/>
      <c r="H355" s="47"/>
      <c r="I355" s="47"/>
      <c r="J355" s="69">
        <f>SUBTOTAL(9,J344:J354)</f>
        <v>23594580</v>
      </c>
      <c r="K355" s="69">
        <f>SUBTOTAL(9,K344:K354)</f>
        <v>1867000</v>
      </c>
      <c r="L355" s="69">
        <f>SUBTOTAL(9,L344:L354)</f>
        <v>0</v>
      </c>
      <c r="M355" s="69">
        <f>SUBTOTAL(9,M344:M354)</f>
        <v>25461580</v>
      </c>
    </row>
    <row r="356" spans="1:13" ht="38.25" hidden="1" outlineLevel="2" x14ac:dyDescent="0.25">
      <c r="A356" s="44">
        <v>326</v>
      </c>
      <c r="B356" s="37" t="s">
        <v>381</v>
      </c>
      <c r="C356" s="45" t="s">
        <v>382</v>
      </c>
      <c r="D356" s="46" t="s">
        <v>108</v>
      </c>
      <c r="E356" s="37">
        <v>8642147</v>
      </c>
      <c r="F356" s="37" t="s">
        <v>705</v>
      </c>
      <c r="G356" s="47" t="s">
        <v>36</v>
      </c>
      <c r="H356" s="47" t="s">
        <v>44</v>
      </c>
      <c r="I356" s="47" t="s">
        <v>384</v>
      </c>
      <c r="J356" s="69">
        <v>0</v>
      </c>
      <c r="K356" s="69">
        <v>0</v>
      </c>
      <c r="L356" s="69">
        <v>0</v>
      </c>
      <c r="M356" s="69">
        <f>SUM(J356:L356)</f>
        <v>0</v>
      </c>
    </row>
    <row r="357" spans="1:13" ht="25.5" hidden="1" outlineLevel="2" x14ac:dyDescent="0.25">
      <c r="A357" s="44">
        <v>327</v>
      </c>
      <c r="B357" s="37" t="s">
        <v>71</v>
      </c>
      <c r="C357" s="45">
        <v>25300083</v>
      </c>
      <c r="D357" s="37" t="s">
        <v>108</v>
      </c>
      <c r="E357" s="46">
        <v>1172168</v>
      </c>
      <c r="F357" s="37" t="s">
        <v>73</v>
      </c>
      <c r="G357" s="47" t="s">
        <v>28</v>
      </c>
      <c r="H357" s="47" t="s">
        <v>44</v>
      </c>
      <c r="I357" s="47" t="s">
        <v>14</v>
      </c>
      <c r="J357" s="69">
        <v>1607780</v>
      </c>
      <c r="K357" s="69"/>
      <c r="L357" s="69">
        <v>0</v>
      </c>
      <c r="M357" s="69">
        <f>SUM(J357:L357)</f>
        <v>1607780</v>
      </c>
    </row>
    <row r="358" spans="1:13" ht="25.5" hidden="1" outlineLevel="2" x14ac:dyDescent="0.25">
      <c r="A358" s="44">
        <v>328</v>
      </c>
      <c r="B358" s="37" t="s">
        <v>71</v>
      </c>
      <c r="C358" s="45">
        <v>25300083</v>
      </c>
      <c r="D358" s="37" t="s">
        <v>108</v>
      </c>
      <c r="E358" s="46">
        <v>1965829</v>
      </c>
      <c r="F358" s="37" t="s">
        <v>597</v>
      </c>
      <c r="G358" s="47" t="s">
        <v>36</v>
      </c>
      <c r="H358" s="47" t="s">
        <v>44</v>
      </c>
      <c r="I358" s="47" t="s">
        <v>350</v>
      </c>
      <c r="J358" s="69">
        <v>243370</v>
      </c>
      <c r="K358" s="69"/>
      <c r="L358" s="69">
        <v>0</v>
      </c>
      <c r="M358" s="69">
        <f>SUM(J358:L358)</f>
        <v>243370</v>
      </c>
    </row>
    <row r="359" spans="1:13" ht="38.25" hidden="1" outlineLevel="2" x14ac:dyDescent="0.25">
      <c r="A359" s="44">
        <v>329</v>
      </c>
      <c r="B359" s="37" t="s">
        <v>71</v>
      </c>
      <c r="C359" s="45">
        <v>25300083</v>
      </c>
      <c r="D359" s="37" t="s">
        <v>108</v>
      </c>
      <c r="E359" s="46">
        <v>4759751</v>
      </c>
      <c r="F359" s="37" t="s">
        <v>76</v>
      </c>
      <c r="G359" s="47" t="s">
        <v>36</v>
      </c>
      <c r="H359" s="47" t="s">
        <v>44</v>
      </c>
      <c r="I359" s="47" t="s">
        <v>77</v>
      </c>
      <c r="J359" s="69">
        <v>272460</v>
      </c>
      <c r="K359" s="69"/>
      <c r="L359" s="69">
        <v>0</v>
      </c>
      <c r="M359" s="69">
        <f>SUM(J359:L359)</f>
        <v>272460</v>
      </c>
    </row>
    <row r="360" spans="1:13" ht="25.5" hidden="1" outlineLevel="2" x14ac:dyDescent="0.25">
      <c r="A360" s="44">
        <v>330</v>
      </c>
      <c r="B360" s="37" t="s">
        <v>71</v>
      </c>
      <c r="C360" s="45">
        <v>25300083</v>
      </c>
      <c r="D360" s="37" t="s">
        <v>108</v>
      </c>
      <c r="E360" s="46">
        <v>8703925</v>
      </c>
      <c r="F360" s="37" t="s">
        <v>468</v>
      </c>
      <c r="G360" s="47" t="s">
        <v>48</v>
      </c>
      <c r="H360" s="47" t="s">
        <v>44</v>
      </c>
      <c r="I360" s="47" t="s">
        <v>79</v>
      </c>
      <c r="J360" s="69">
        <v>3502530</v>
      </c>
      <c r="K360" s="69">
        <v>431700</v>
      </c>
      <c r="L360" s="69">
        <v>0</v>
      </c>
      <c r="M360" s="69">
        <f>SUM(J360:L360)</f>
        <v>3934230</v>
      </c>
    </row>
    <row r="361" spans="1:13" ht="25.5" hidden="1" outlineLevel="2" x14ac:dyDescent="0.25">
      <c r="A361" s="44">
        <v>331</v>
      </c>
      <c r="B361" s="37" t="s">
        <v>71</v>
      </c>
      <c r="C361" s="45">
        <v>25300083</v>
      </c>
      <c r="D361" s="37" t="s">
        <v>108</v>
      </c>
      <c r="E361" s="46">
        <v>9261314</v>
      </c>
      <c r="F361" s="37" t="s">
        <v>80</v>
      </c>
      <c r="G361" s="47" t="s">
        <v>36</v>
      </c>
      <c r="H361" s="47" t="s">
        <v>44</v>
      </c>
      <c r="I361" s="47" t="s">
        <v>81</v>
      </c>
      <c r="J361" s="69">
        <v>97990</v>
      </c>
      <c r="K361" s="69"/>
      <c r="L361" s="69">
        <v>0</v>
      </c>
      <c r="M361" s="69">
        <f>SUM(J361:L361)</f>
        <v>97990</v>
      </c>
    </row>
    <row r="362" spans="1:13" ht="25.5" hidden="1" outlineLevel="2" x14ac:dyDescent="0.25">
      <c r="A362" s="44">
        <v>332</v>
      </c>
      <c r="B362" s="59" t="s">
        <v>99</v>
      </c>
      <c r="C362" s="45">
        <v>73632783</v>
      </c>
      <c r="D362" s="59" t="s">
        <v>108</v>
      </c>
      <c r="E362" s="60">
        <v>7988336</v>
      </c>
      <c r="F362" s="59" t="s">
        <v>108</v>
      </c>
      <c r="G362" s="61" t="s">
        <v>36</v>
      </c>
      <c r="H362" s="61" t="s">
        <v>44</v>
      </c>
      <c r="I362" s="61" t="s">
        <v>109</v>
      </c>
      <c r="J362" s="69">
        <v>167840</v>
      </c>
      <c r="K362" s="69"/>
      <c r="L362" s="69">
        <v>0</v>
      </c>
      <c r="M362" s="69">
        <f>SUM(J362:L362)</f>
        <v>167840</v>
      </c>
    </row>
    <row r="363" spans="1:13" ht="25.5" hidden="1" outlineLevel="2" x14ac:dyDescent="0.25">
      <c r="A363" s="44">
        <v>333</v>
      </c>
      <c r="B363" s="37" t="s">
        <v>118</v>
      </c>
      <c r="C363" s="45" t="s">
        <v>119</v>
      </c>
      <c r="D363" s="37" t="s">
        <v>108</v>
      </c>
      <c r="E363" s="46">
        <v>1653587</v>
      </c>
      <c r="F363" s="37" t="s">
        <v>120</v>
      </c>
      <c r="G363" s="47" t="s">
        <v>36</v>
      </c>
      <c r="H363" s="47" t="s">
        <v>44</v>
      </c>
      <c r="I363" s="47" t="s">
        <v>20</v>
      </c>
      <c r="J363" s="69">
        <v>139870</v>
      </c>
      <c r="K363" s="69"/>
      <c r="L363" s="69">
        <v>0</v>
      </c>
      <c r="M363" s="69">
        <f>SUM(J363:L363)</f>
        <v>139870</v>
      </c>
    </row>
    <row r="364" spans="1:13" ht="25.5" hidden="1" outlineLevel="2" x14ac:dyDescent="0.25">
      <c r="A364" s="44">
        <v>334</v>
      </c>
      <c r="B364" s="37" t="s">
        <v>136</v>
      </c>
      <c r="C364" s="45">
        <v>18189750</v>
      </c>
      <c r="D364" s="37" t="s">
        <v>108</v>
      </c>
      <c r="E364" s="46">
        <v>2541897</v>
      </c>
      <c r="F364" s="37" t="s">
        <v>138</v>
      </c>
      <c r="G364" s="47" t="s">
        <v>28</v>
      </c>
      <c r="H364" s="47" t="s">
        <v>44</v>
      </c>
      <c r="I364" s="47" t="s">
        <v>37</v>
      </c>
      <c r="J364" s="69">
        <v>4715940</v>
      </c>
      <c r="K364" s="69">
        <v>265000</v>
      </c>
      <c r="L364" s="69">
        <v>0</v>
      </c>
      <c r="M364" s="69">
        <f>SUM(J364:L364)</f>
        <v>4980940</v>
      </c>
    </row>
    <row r="365" spans="1:13" ht="25.5" hidden="1" outlineLevel="2" x14ac:dyDescent="0.25">
      <c r="A365" s="44">
        <v>335</v>
      </c>
      <c r="B365" s="37" t="s">
        <v>136</v>
      </c>
      <c r="C365" s="45">
        <v>18189750</v>
      </c>
      <c r="D365" s="37" t="s">
        <v>108</v>
      </c>
      <c r="E365" s="46">
        <v>5959378</v>
      </c>
      <c r="F365" s="37" t="s">
        <v>138</v>
      </c>
      <c r="G365" s="47" t="s">
        <v>12</v>
      </c>
      <c r="H365" s="47" t="s">
        <v>44</v>
      </c>
      <c r="I365" s="47" t="s">
        <v>37</v>
      </c>
      <c r="J365" s="69">
        <v>72580</v>
      </c>
      <c r="K365" s="69"/>
      <c r="L365" s="69">
        <v>0</v>
      </c>
      <c r="M365" s="69">
        <f>SUM(J365:L365)</f>
        <v>72580</v>
      </c>
    </row>
    <row r="366" spans="1:13" ht="25.5" hidden="1" outlineLevel="2" x14ac:dyDescent="0.25">
      <c r="A366" s="44">
        <v>336</v>
      </c>
      <c r="B366" s="37" t="s">
        <v>145</v>
      </c>
      <c r="C366" s="45">
        <v>48773514</v>
      </c>
      <c r="D366" s="37" t="s">
        <v>108</v>
      </c>
      <c r="E366" s="46">
        <v>7065206</v>
      </c>
      <c r="F366" s="37" t="s">
        <v>148</v>
      </c>
      <c r="G366" s="47" t="s">
        <v>48</v>
      </c>
      <c r="H366" s="47" t="s">
        <v>44</v>
      </c>
      <c r="I366" s="37" t="s">
        <v>59</v>
      </c>
      <c r="J366" s="69">
        <v>20000</v>
      </c>
      <c r="K366" s="69"/>
      <c r="L366" s="69">
        <v>0</v>
      </c>
      <c r="M366" s="69">
        <f>SUM(J366:L366)</f>
        <v>20000</v>
      </c>
    </row>
    <row r="367" spans="1:13" ht="25.5" hidden="1" outlineLevel="2" x14ac:dyDescent="0.25">
      <c r="A367" s="44">
        <v>337</v>
      </c>
      <c r="B367" s="37" t="s">
        <v>166</v>
      </c>
      <c r="C367" s="45">
        <v>44018886</v>
      </c>
      <c r="D367" s="37" t="s">
        <v>108</v>
      </c>
      <c r="E367" s="46">
        <v>5511455</v>
      </c>
      <c r="F367" s="37" t="s">
        <v>625</v>
      </c>
      <c r="G367" s="47" t="s">
        <v>48</v>
      </c>
      <c r="H367" s="47" t="s">
        <v>44</v>
      </c>
      <c r="I367" s="47" t="s">
        <v>88</v>
      </c>
      <c r="J367" s="69">
        <v>3502530</v>
      </c>
      <c r="K367" s="69">
        <v>294400</v>
      </c>
      <c r="L367" s="69">
        <v>0</v>
      </c>
      <c r="M367" s="69">
        <f>SUM(J367:L367)</f>
        <v>3796930</v>
      </c>
    </row>
    <row r="368" spans="1:13" ht="25.5" hidden="1" outlineLevel="2" x14ac:dyDescent="0.25">
      <c r="A368" s="44">
        <v>338</v>
      </c>
      <c r="B368" s="37" t="s">
        <v>185</v>
      </c>
      <c r="C368" s="45">
        <v>48489336</v>
      </c>
      <c r="D368" s="37" t="s">
        <v>108</v>
      </c>
      <c r="E368" s="46">
        <v>7184662</v>
      </c>
      <c r="F368" s="37" t="s">
        <v>201</v>
      </c>
      <c r="G368" s="47" t="s">
        <v>12</v>
      </c>
      <c r="H368" s="47" t="s">
        <v>44</v>
      </c>
      <c r="I368" s="47" t="s">
        <v>187</v>
      </c>
      <c r="J368" s="69">
        <v>54440</v>
      </c>
      <c r="K368" s="69"/>
      <c r="L368" s="69">
        <v>0</v>
      </c>
      <c r="M368" s="69">
        <f>SUM(J368:L368)</f>
        <v>54440</v>
      </c>
    </row>
    <row r="369" spans="1:13" ht="25.5" hidden="1" outlineLevel="2" x14ac:dyDescent="0.25">
      <c r="A369" s="44">
        <v>339</v>
      </c>
      <c r="B369" s="37" t="s">
        <v>211</v>
      </c>
      <c r="C369" s="45">
        <v>47997885</v>
      </c>
      <c r="D369" s="37" t="s">
        <v>108</v>
      </c>
      <c r="E369" s="46">
        <v>3490404</v>
      </c>
      <c r="F369" s="37" t="s">
        <v>216</v>
      </c>
      <c r="G369" s="47" t="s">
        <v>36</v>
      </c>
      <c r="H369" s="47" t="s">
        <v>19</v>
      </c>
      <c r="I369" s="47" t="s">
        <v>109</v>
      </c>
      <c r="J369" s="69">
        <v>69930</v>
      </c>
      <c r="K369" s="69"/>
      <c r="L369" s="69">
        <v>0</v>
      </c>
      <c r="M369" s="69">
        <f>SUM(J369:L369)</f>
        <v>69930</v>
      </c>
    </row>
    <row r="370" spans="1:13" ht="25.5" hidden="1" outlineLevel="2" x14ac:dyDescent="0.25">
      <c r="A370" s="44">
        <v>340</v>
      </c>
      <c r="B370" s="37" t="s">
        <v>211</v>
      </c>
      <c r="C370" s="45">
        <v>47997885</v>
      </c>
      <c r="D370" s="37" t="s">
        <v>108</v>
      </c>
      <c r="E370" s="46">
        <v>5305863</v>
      </c>
      <c r="F370" s="37" t="s">
        <v>218</v>
      </c>
      <c r="G370" s="47" t="s">
        <v>36</v>
      </c>
      <c r="H370" s="47" t="s">
        <v>44</v>
      </c>
      <c r="I370" s="47" t="s">
        <v>101</v>
      </c>
      <c r="J370" s="69">
        <v>153850</v>
      </c>
      <c r="K370" s="69"/>
      <c r="L370" s="69">
        <v>0</v>
      </c>
      <c r="M370" s="69">
        <f>SUM(J370:L370)</f>
        <v>153850</v>
      </c>
    </row>
    <row r="371" spans="1:13" ht="25.5" hidden="1" outlineLevel="2" x14ac:dyDescent="0.25">
      <c r="A371" s="44">
        <v>341</v>
      </c>
      <c r="B371" s="37" t="s">
        <v>228</v>
      </c>
      <c r="C371" s="50">
        <v>44740778</v>
      </c>
      <c r="D371" s="37" t="s">
        <v>108</v>
      </c>
      <c r="E371" s="46">
        <v>2282282</v>
      </c>
      <c r="F371" s="37" t="s">
        <v>231</v>
      </c>
      <c r="G371" s="37" t="s">
        <v>36</v>
      </c>
      <c r="H371" s="37" t="s">
        <v>44</v>
      </c>
      <c r="I371" s="37" t="s">
        <v>207</v>
      </c>
      <c r="J371" s="69">
        <v>6611000</v>
      </c>
      <c r="K371" s="69">
        <v>528000</v>
      </c>
      <c r="L371" s="69">
        <v>0</v>
      </c>
      <c r="M371" s="69">
        <f>SUM(J371:L371)</f>
        <v>7139000</v>
      </c>
    </row>
    <row r="372" spans="1:13" ht="25.5" hidden="1" outlineLevel="2" x14ac:dyDescent="0.25">
      <c r="A372" s="44">
        <v>342</v>
      </c>
      <c r="B372" s="37" t="s">
        <v>239</v>
      </c>
      <c r="C372" s="50">
        <v>28647912</v>
      </c>
      <c r="D372" s="37" t="s">
        <v>108</v>
      </c>
      <c r="E372" s="46">
        <v>9262988</v>
      </c>
      <c r="F372" s="37" t="s">
        <v>240</v>
      </c>
      <c r="G372" s="37" t="s">
        <v>36</v>
      </c>
      <c r="H372" s="37" t="s">
        <v>44</v>
      </c>
      <c r="I372" s="37" t="s">
        <v>45</v>
      </c>
      <c r="J372" s="69">
        <v>168680</v>
      </c>
      <c r="K372" s="69"/>
      <c r="L372" s="69">
        <v>0</v>
      </c>
      <c r="M372" s="69">
        <f>SUM(J372:L372)</f>
        <v>168680</v>
      </c>
    </row>
    <row r="373" spans="1:13" ht="38.25" hidden="1" outlineLevel="2" x14ac:dyDescent="0.25">
      <c r="A373" s="44">
        <v>343</v>
      </c>
      <c r="B373" s="37" t="s">
        <v>247</v>
      </c>
      <c r="C373" s="50">
        <v>27030075</v>
      </c>
      <c r="D373" s="37" t="s">
        <v>108</v>
      </c>
      <c r="E373" s="46">
        <v>9169616</v>
      </c>
      <c r="F373" s="37" t="s">
        <v>248</v>
      </c>
      <c r="G373" s="37" t="s">
        <v>36</v>
      </c>
      <c r="H373" s="37" t="s">
        <v>44</v>
      </c>
      <c r="I373" s="37" t="s">
        <v>187</v>
      </c>
      <c r="J373" s="69">
        <v>151060</v>
      </c>
      <c r="K373" s="69"/>
      <c r="L373" s="69">
        <v>0</v>
      </c>
      <c r="M373" s="69">
        <f>SUM(J373:L373)</f>
        <v>151060</v>
      </c>
    </row>
    <row r="374" spans="1:13" ht="25.5" hidden="1" outlineLevel="2" x14ac:dyDescent="0.25">
      <c r="A374" s="44">
        <v>344</v>
      </c>
      <c r="B374" s="37" t="s">
        <v>634</v>
      </c>
      <c r="C374" s="45" t="s">
        <v>260</v>
      </c>
      <c r="D374" s="37" t="s">
        <v>108</v>
      </c>
      <c r="E374" s="46">
        <v>1159484</v>
      </c>
      <c r="F374" s="37" t="s">
        <v>636</v>
      </c>
      <c r="G374" s="47" t="s">
        <v>48</v>
      </c>
      <c r="H374" s="47" t="s">
        <v>44</v>
      </c>
      <c r="I374" s="47" t="s">
        <v>266</v>
      </c>
      <c r="J374" s="69">
        <v>72580</v>
      </c>
      <c r="K374" s="69"/>
      <c r="L374" s="69">
        <v>0</v>
      </c>
      <c r="M374" s="69">
        <f>SUM(J374:L374)</f>
        <v>72580</v>
      </c>
    </row>
    <row r="375" spans="1:13" ht="25.5" hidden="1" outlineLevel="2" x14ac:dyDescent="0.25">
      <c r="A375" s="44">
        <v>345</v>
      </c>
      <c r="B375" s="37" t="s">
        <v>634</v>
      </c>
      <c r="C375" s="45" t="s">
        <v>260</v>
      </c>
      <c r="D375" s="37" t="s">
        <v>108</v>
      </c>
      <c r="E375" s="46">
        <v>2874957</v>
      </c>
      <c r="F375" s="37" t="s">
        <v>637</v>
      </c>
      <c r="G375" s="47" t="s">
        <v>12</v>
      </c>
      <c r="H375" s="47" t="s">
        <v>44</v>
      </c>
      <c r="I375" s="47" t="s">
        <v>14</v>
      </c>
      <c r="J375" s="69">
        <v>72580</v>
      </c>
      <c r="K375" s="69"/>
      <c r="L375" s="69">
        <v>0</v>
      </c>
      <c r="M375" s="69">
        <f>SUM(J375:L375)</f>
        <v>72580</v>
      </c>
    </row>
    <row r="376" spans="1:13" ht="25.5" outlineLevel="1" collapsed="1" x14ac:dyDescent="0.25">
      <c r="A376" s="44"/>
      <c r="B376" s="37"/>
      <c r="C376" s="45"/>
      <c r="D376" s="68" t="s">
        <v>690</v>
      </c>
      <c r="E376" s="46"/>
      <c r="F376" s="37"/>
      <c r="G376" s="47"/>
      <c r="H376" s="47"/>
      <c r="I376" s="47"/>
      <c r="J376" s="69">
        <f>SUBTOTAL(9,J356:J375)</f>
        <v>21697010</v>
      </c>
      <c r="K376" s="69">
        <f>SUBTOTAL(9,K356:K375)</f>
        <v>1519100</v>
      </c>
      <c r="L376" s="69">
        <f>SUBTOTAL(9,L356:L375)</f>
        <v>0</v>
      </c>
      <c r="M376" s="69">
        <f>SUBTOTAL(9,M356:M375)</f>
        <v>23216110</v>
      </c>
    </row>
    <row r="377" spans="1:13" ht="51" hidden="1" outlineLevel="2" x14ac:dyDescent="0.25">
      <c r="A377" s="44">
        <v>346</v>
      </c>
      <c r="B377" s="37" t="s">
        <v>99</v>
      </c>
      <c r="C377" s="45">
        <v>73632783</v>
      </c>
      <c r="D377" s="37" t="s">
        <v>364</v>
      </c>
      <c r="E377" s="46">
        <v>9187915</v>
      </c>
      <c r="F377" s="55" t="s">
        <v>112</v>
      </c>
      <c r="G377" s="47" t="s">
        <v>28</v>
      </c>
      <c r="H377" s="47" t="s">
        <v>44</v>
      </c>
      <c r="I377" s="47" t="s">
        <v>101</v>
      </c>
      <c r="J377" s="69">
        <v>2924730</v>
      </c>
      <c r="K377" s="69">
        <v>19300</v>
      </c>
      <c r="L377" s="69">
        <v>0</v>
      </c>
      <c r="M377" s="69">
        <f>SUM(J377:L377)</f>
        <v>2944030</v>
      </c>
    </row>
    <row r="378" spans="1:13" ht="51" hidden="1" outlineLevel="2" x14ac:dyDescent="0.25">
      <c r="A378" s="44">
        <v>347</v>
      </c>
      <c r="B378" s="37" t="s">
        <v>363</v>
      </c>
      <c r="C378" s="45">
        <v>27660915</v>
      </c>
      <c r="D378" s="37" t="s">
        <v>364</v>
      </c>
      <c r="E378" s="46">
        <v>1561636</v>
      </c>
      <c r="F378" s="37" t="s">
        <v>363</v>
      </c>
      <c r="G378" s="47" t="s">
        <v>28</v>
      </c>
      <c r="H378" s="47" t="s">
        <v>44</v>
      </c>
      <c r="I378" s="47" t="s">
        <v>81</v>
      </c>
      <c r="J378" s="69">
        <v>5757160</v>
      </c>
      <c r="K378" s="69">
        <v>38200</v>
      </c>
      <c r="L378" s="69">
        <v>0</v>
      </c>
      <c r="M378" s="69">
        <f>SUM(J378:L378)</f>
        <v>5795360</v>
      </c>
    </row>
    <row r="379" spans="1:13" ht="63.75" outlineLevel="1" collapsed="1" x14ac:dyDescent="0.25">
      <c r="A379" s="44"/>
      <c r="B379" s="37"/>
      <c r="C379" s="45"/>
      <c r="D379" s="68" t="s">
        <v>691</v>
      </c>
      <c r="E379" s="46"/>
      <c r="F379" s="37"/>
      <c r="G379" s="47"/>
      <c r="H379" s="47"/>
      <c r="I379" s="47"/>
      <c r="J379" s="69">
        <f>SUBTOTAL(9,J377:J378)</f>
        <v>8681890</v>
      </c>
      <c r="K379" s="69">
        <f>SUBTOTAL(9,K377:K378)</f>
        <v>57500</v>
      </c>
      <c r="L379" s="69">
        <f>SUBTOTAL(9,L377:L378)</f>
        <v>0</v>
      </c>
      <c r="M379" s="69">
        <f>SUBTOTAL(9,M377:M378)</f>
        <v>8739390</v>
      </c>
    </row>
    <row r="380" spans="1:13" ht="25.5" hidden="1" outlineLevel="2" x14ac:dyDescent="0.25">
      <c r="A380" s="44">
        <v>348</v>
      </c>
      <c r="B380" s="37" t="s">
        <v>245</v>
      </c>
      <c r="C380" s="45">
        <v>71294449</v>
      </c>
      <c r="D380" s="37" t="s">
        <v>632</v>
      </c>
      <c r="E380" s="46">
        <v>8007757</v>
      </c>
      <c r="F380" s="37" t="s">
        <v>245</v>
      </c>
      <c r="G380" s="47" t="s">
        <v>12</v>
      </c>
      <c r="H380" s="47" t="s">
        <v>19</v>
      </c>
      <c r="I380" s="47" t="s">
        <v>32</v>
      </c>
      <c r="J380" s="69">
        <v>3206430</v>
      </c>
      <c r="K380" s="69"/>
      <c r="L380" s="69">
        <v>0</v>
      </c>
      <c r="M380" s="69">
        <f>SUM(J380:L380)</f>
        <v>3206430</v>
      </c>
    </row>
    <row r="381" spans="1:13" ht="25.5" outlineLevel="1" collapsed="1" x14ac:dyDescent="0.25">
      <c r="A381" s="44"/>
      <c r="B381" s="37"/>
      <c r="C381" s="45"/>
      <c r="D381" s="68" t="s">
        <v>692</v>
      </c>
      <c r="E381" s="46"/>
      <c r="F381" s="37"/>
      <c r="G381" s="47"/>
      <c r="H381" s="47"/>
      <c r="I381" s="47"/>
      <c r="J381" s="69">
        <f>SUBTOTAL(9,J380:J380)</f>
        <v>3206430</v>
      </c>
      <c r="K381" s="69">
        <f>SUBTOTAL(9,K380:K380)</f>
        <v>0</v>
      </c>
      <c r="L381" s="69">
        <f>SUBTOTAL(9,L380:L380)</f>
        <v>0</v>
      </c>
      <c r="M381" s="69">
        <f>SUBTOTAL(9,M380:M380)</f>
        <v>3206430</v>
      </c>
    </row>
    <row r="382" spans="1:13" ht="38.25" hidden="1" outlineLevel="2" x14ac:dyDescent="0.25">
      <c r="A382" s="44">
        <v>349</v>
      </c>
      <c r="B382" s="37" t="s">
        <v>15</v>
      </c>
      <c r="C382" s="45">
        <v>27002438</v>
      </c>
      <c r="D382" s="37" t="s">
        <v>587</v>
      </c>
      <c r="E382" s="46">
        <v>9914652</v>
      </c>
      <c r="F382" s="37" t="s">
        <v>22</v>
      </c>
      <c r="G382" s="47" t="s">
        <v>12</v>
      </c>
      <c r="H382" s="47" t="s">
        <v>19</v>
      </c>
      <c r="I382" s="47" t="s">
        <v>23</v>
      </c>
      <c r="J382" s="69">
        <v>1340500</v>
      </c>
      <c r="K382" s="69">
        <v>146300</v>
      </c>
      <c r="L382" s="69">
        <v>0</v>
      </c>
      <c r="M382" s="69">
        <f>SUM(J382:L382)</f>
        <v>1486800</v>
      </c>
    </row>
    <row r="383" spans="1:13" ht="25.5" hidden="1" outlineLevel="2" x14ac:dyDescent="0.25">
      <c r="A383" s="44">
        <v>350</v>
      </c>
      <c r="B383" s="37" t="s">
        <v>30</v>
      </c>
      <c r="C383" s="50" t="s">
        <v>31</v>
      </c>
      <c r="D383" s="37" t="s">
        <v>587</v>
      </c>
      <c r="E383" s="46">
        <v>6583408</v>
      </c>
      <c r="F383" s="37" t="s">
        <v>30</v>
      </c>
      <c r="G383" s="47" t="s">
        <v>12</v>
      </c>
      <c r="H383" s="47" t="s">
        <v>19</v>
      </c>
      <c r="I383" s="47" t="s">
        <v>32</v>
      </c>
      <c r="J383" s="69">
        <v>4936490</v>
      </c>
      <c r="K383" s="69"/>
      <c r="L383" s="69">
        <v>0</v>
      </c>
      <c r="M383" s="69">
        <f>SUM(J383:L383)</f>
        <v>4936490</v>
      </c>
    </row>
    <row r="384" spans="1:13" ht="25.5" hidden="1" outlineLevel="2" x14ac:dyDescent="0.25">
      <c r="A384" s="44">
        <v>351</v>
      </c>
      <c r="B384" s="37" t="s">
        <v>118</v>
      </c>
      <c r="C384" s="50" t="s">
        <v>119</v>
      </c>
      <c r="D384" s="37" t="s">
        <v>587</v>
      </c>
      <c r="E384" s="46">
        <v>2633569</v>
      </c>
      <c r="F384" s="37" t="s">
        <v>123</v>
      </c>
      <c r="G384" s="47" t="s">
        <v>12</v>
      </c>
      <c r="H384" s="47" t="s">
        <v>19</v>
      </c>
      <c r="I384" s="47" t="s">
        <v>97</v>
      </c>
      <c r="J384" s="69">
        <v>1123450</v>
      </c>
      <c r="K384" s="69">
        <v>97000</v>
      </c>
      <c r="L384" s="69">
        <v>0</v>
      </c>
      <c r="M384" s="69">
        <f>SUM(J384:L384)</f>
        <v>1220450</v>
      </c>
    </row>
    <row r="385" spans="1:13" ht="25.5" hidden="1" outlineLevel="2" x14ac:dyDescent="0.25">
      <c r="A385" s="44">
        <v>352</v>
      </c>
      <c r="B385" s="37" t="s">
        <v>136</v>
      </c>
      <c r="C385" s="45">
        <v>18189750</v>
      </c>
      <c r="D385" s="37" t="s">
        <v>587</v>
      </c>
      <c r="E385" s="46">
        <v>1587524</v>
      </c>
      <c r="F385" s="37" t="s">
        <v>137</v>
      </c>
      <c r="G385" s="47" t="s">
        <v>12</v>
      </c>
      <c r="H385" s="47" t="s">
        <v>19</v>
      </c>
      <c r="I385" s="47" t="s">
        <v>79</v>
      </c>
      <c r="J385" s="69">
        <v>956990</v>
      </c>
      <c r="K385" s="69">
        <v>91000</v>
      </c>
      <c r="L385" s="69">
        <v>0</v>
      </c>
      <c r="M385" s="69">
        <f>SUM(J385:L385)</f>
        <v>1047990</v>
      </c>
    </row>
    <row r="386" spans="1:13" ht="25.5" hidden="1" outlineLevel="2" x14ac:dyDescent="0.25">
      <c r="A386" s="44">
        <v>353</v>
      </c>
      <c r="B386" s="37" t="s">
        <v>150</v>
      </c>
      <c r="C386" s="45">
        <v>46276262</v>
      </c>
      <c r="D386" s="37" t="s">
        <v>587</v>
      </c>
      <c r="E386" s="46">
        <v>1553860</v>
      </c>
      <c r="F386" s="37" t="s">
        <v>151</v>
      </c>
      <c r="G386" s="47" t="s">
        <v>12</v>
      </c>
      <c r="H386" s="47" t="s">
        <v>19</v>
      </c>
      <c r="I386" s="47" t="s">
        <v>152</v>
      </c>
      <c r="J386" s="69">
        <v>1538970</v>
      </c>
      <c r="K386" s="69">
        <v>29800</v>
      </c>
      <c r="L386" s="69">
        <v>0</v>
      </c>
      <c r="M386" s="69">
        <f>SUM(J386:L386)</f>
        <v>1568770</v>
      </c>
    </row>
    <row r="387" spans="1:13" ht="25.5" hidden="1" outlineLevel="2" x14ac:dyDescent="0.25">
      <c r="A387" s="44">
        <v>354</v>
      </c>
      <c r="B387" s="37" t="s">
        <v>211</v>
      </c>
      <c r="C387" s="45">
        <v>47997885</v>
      </c>
      <c r="D387" s="37" t="s">
        <v>587</v>
      </c>
      <c r="E387" s="46">
        <v>6155658</v>
      </c>
      <c r="F387" s="37" t="s">
        <v>223</v>
      </c>
      <c r="G387" s="47" t="s">
        <v>12</v>
      </c>
      <c r="H387" s="47" t="s">
        <v>19</v>
      </c>
      <c r="I387" s="47" t="s">
        <v>109</v>
      </c>
      <c r="J387" s="69">
        <v>2308460</v>
      </c>
      <c r="K387" s="69">
        <v>199700</v>
      </c>
      <c r="L387" s="69">
        <v>0</v>
      </c>
      <c r="M387" s="69">
        <f>SUM(J387:L387)</f>
        <v>2508160</v>
      </c>
    </row>
    <row r="388" spans="1:13" ht="25.5" hidden="1" outlineLevel="2" x14ac:dyDescent="0.25">
      <c r="A388" s="44">
        <v>355</v>
      </c>
      <c r="B388" s="37" t="s">
        <v>250</v>
      </c>
      <c r="C388" s="50" t="s">
        <v>251</v>
      </c>
      <c r="D388" s="37" t="s">
        <v>587</v>
      </c>
      <c r="E388" s="46">
        <v>7963388</v>
      </c>
      <c r="F388" s="37" t="s">
        <v>252</v>
      </c>
      <c r="G388" s="47" t="s">
        <v>12</v>
      </c>
      <c r="H388" s="47" t="s">
        <v>19</v>
      </c>
      <c r="I388" s="47" t="s">
        <v>59</v>
      </c>
      <c r="J388" s="69">
        <v>1850000</v>
      </c>
      <c r="K388" s="69">
        <v>100000</v>
      </c>
      <c r="L388" s="69">
        <v>0</v>
      </c>
      <c r="M388" s="69">
        <f>SUM(J388:L388)</f>
        <v>1950000</v>
      </c>
    </row>
    <row r="389" spans="1:13" ht="25.5" hidden="1" outlineLevel="2" x14ac:dyDescent="0.25">
      <c r="A389" s="44">
        <v>356</v>
      </c>
      <c r="B389" s="37" t="s">
        <v>342</v>
      </c>
      <c r="C389" s="45">
        <v>60557621</v>
      </c>
      <c r="D389" s="37" t="s">
        <v>587</v>
      </c>
      <c r="E389" s="46">
        <v>8952114</v>
      </c>
      <c r="F389" s="37" t="s">
        <v>349</v>
      </c>
      <c r="G389" s="47" t="s">
        <v>12</v>
      </c>
      <c r="H389" s="47" t="s">
        <v>19</v>
      </c>
      <c r="I389" s="47" t="s">
        <v>350</v>
      </c>
      <c r="J389" s="69">
        <v>2340090</v>
      </c>
      <c r="K389" s="69">
        <v>222900</v>
      </c>
      <c r="L389" s="69">
        <v>0</v>
      </c>
      <c r="M389" s="69">
        <f>SUM(J389:L389)</f>
        <v>2562990</v>
      </c>
    </row>
    <row r="390" spans="1:13" ht="25.5" hidden="1" outlineLevel="2" x14ac:dyDescent="0.25">
      <c r="A390" s="44">
        <v>357</v>
      </c>
      <c r="B390" s="37" t="s">
        <v>365</v>
      </c>
      <c r="C390" s="45">
        <v>67028144</v>
      </c>
      <c r="D390" s="37" t="s">
        <v>587</v>
      </c>
      <c r="E390" s="46">
        <v>4158057</v>
      </c>
      <c r="F390" s="37" t="s">
        <v>367</v>
      </c>
      <c r="G390" s="47" t="s">
        <v>12</v>
      </c>
      <c r="H390" s="47" t="s">
        <v>52</v>
      </c>
      <c r="I390" s="47" t="s">
        <v>14</v>
      </c>
      <c r="J390" s="69">
        <v>1115750</v>
      </c>
      <c r="K390" s="69"/>
      <c r="L390" s="69">
        <v>0</v>
      </c>
      <c r="M390" s="69">
        <f>SUM(J390:L390)</f>
        <v>1115750</v>
      </c>
    </row>
    <row r="391" spans="1:13" ht="25.5" outlineLevel="1" collapsed="1" x14ac:dyDescent="0.25">
      <c r="A391" s="44"/>
      <c r="B391" s="37"/>
      <c r="C391" s="45"/>
      <c r="D391" s="68" t="s">
        <v>693</v>
      </c>
      <c r="E391" s="46"/>
      <c r="F391" s="37"/>
      <c r="G391" s="47"/>
      <c r="H391" s="47"/>
      <c r="I391" s="47"/>
      <c r="J391" s="69">
        <f>SUBTOTAL(9,J382:J390)</f>
        <v>17510700</v>
      </c>
      <c r="K391" s="69">
        <f>SUBTOTAL(9,K382:K390)</f>
        <v>886700</v>
      </c>
      <c r="L391" s="69">
        <f>SUBTOTAL(9,L382:L390)</f>
        <v>0</v>
      </c>
      <c r="M391" s="69">
        <f>SUBTOTAL(9,M382:M390)</f>
        <v>18397400</v>
      </c>
    </row>
    <row r="392" spans="1:13" ht="38.25" hidden="1" outlineLevel="2" x14ac:dyDescent="0.25">
      <c r="A392" s="44">
        <v>358</v>
      </c>
      <c r="B392" s="37" t="s">
        <v>68</v>
      </c>
      <c r="C392" s="45">
        <v>26593823</v>
      </c>
      <c r="D392" s="37" t="s">
        <v>70</v>
      </c>
      <c r="E392" s="46">
        <v>8437310</v>
      </c>
      <c r="F392" s="37" t="s">
        <v>70</v>
      </c>
      <c r="G392" s="47" t="s">
        <v>48</v>
      </c>
      <c r="H392" s="47" t="s">
        <v>44</v>
      </c>
      <c r="I392" s="47" t="s">
        <v>32</v>
      </c>
      <c r="J392" s="69">
        <v>980220</v>
      </c>
      <c r="K392" s="69"/>
      <c r="L392" s="69">
        <v>0</v>
      </c>
      <c r="M392" s="69">
        <f>SUM(J392:L392)</f>
        <v>980220</v>
      </c>
    </row>
    <row r="393" spans="1:13" ht="38.25" hidden="1" outlineLevel="2" x14ac:dyDescent="0.25">
      <c r="A393" s="44">
        <v>359</v>
      </c>
      <c r="B393" s="37" t="s">
        <v>302</v>
      </c>
      <c r="C393" s="45">
        <v>29314747</v>
      </c>
      <c r="D393" s="37" t="s">
        <v>70</v>
      </c>
      <c r="E393" s="46">
        <v>6221407</v>
      </c>
      <c r="F393" s="37" t="s">
        <v>302</v>
      </c>
      <c r="G393" s="47" t="s">
        <v>48</v>
      </c>
      <c r="H393" s="47" t="s">
        <v>44</v>
      </c>
      <c r="I393" s="47" t="s">
        <v>304</v>
      </c>
      <c r="J393" s="69">
        <v>829270</v>
      </c>
      <c r="K393" s="69">
        <v>65000</v>
      </c>
      <c r="L393" s="69">
        <v>0</v>
      </c>
      <c r="M393" s="69">
        <f>SUM(J393:L393)</f>
        <v>894270</v>
      </c>
    </row>
    <row r="394" spans="1:13" ht="25.5" outlineLevel="1" collapsed="1" x14ac:dyDescent="0.25">
      <c r="A394" s="44"/>
      <c r="B394" s="37"/>
      <c r="C394" s="45"/>
      <c r="D394" s="68" t="s">
        <v>694</v>
      </c>
      <c r="E394" s="46"/>
      <c r="F394" s="37"/>
      <c r="G394" s="47"/>
      <c r="H394" s="47"/>
      <c r="I394" s="47"/>
      <c r="J394" s="69">
        <f>SUBTOTAL(9,J392:J393)</f>
        <v>1809490</v>
      </c>
      <c r="K394" s="69">
        <f>SUBTOTAL(9,K392:K393)</f>
        <v>65000</v>
      </c>
      <c r="L394" s="69">
        <f>SUBTOTAL(9,L392:L393)</f>
        <v>0</v>
      </c>
      <c r="M394" s="69">
        <f>SUBTOTAL(9,M392:M393)</f>
        <v>1874490</v>
      </c>
    </row>
    <row r="395" spans="1:13" ht="25.5" hidden="1" outlineLevel="2" x14ac:dyDescent="0.25">
      <c r="A395" s="44">
        <v>360</v>
      </c>
      <c r="B395" s="37" t="s">
        <v>614</v>
      </c>
      <c r="C395" s="45">
        <v>28634764</v>
      </c>
      <c r="D395" s="37" t="s">
        <v>615</v>
      </c>
      <c r="E395" s="46">
        <v>7134850</v>
      </c>
      <c r="F395" s="37" t="s">
        <v>614</v>
      </c>
      <c r="G395" s="47" t="s">
        <v>28</v>
      </c>
      <c r="H395" s="47" t="s">
        <v>44</v>
      </c>
      <c r="I395" s="47" t="s">
        <v>59</v>
      </c>
      <c r="J395" s="69">
        <v>4192740</v>
      </c>
      <c r="K395" s="69">
        <v>115000</v>
      </c>
      <c r="L395" s="69">
        <v>0</v>
      </c>
      <c r="M395" s="69">
        <f>SUM(J395:L395)</f>
        <v>4307740</v>
      </c>
    </row>
    <row r="396" spans="1:13" ht="38.25" hidden="1" outlineLevel="2" x14ac:dyDescent="0.25">
      <c r="A396" s="44">
        <v>361</v>
      </c>
      <c r="B396" s="37" t="s">
        <v>415</v>
      </c>
      <c r="C396" s="45">
        <v>70850917</v>
      </c>
      <c r="D396" s="37" t="s">
        <v>615</v>
      </c>
      <c r="E396" s="46">
        <v>7984513</v>
      </c>
      <c r="F396" s="37" t="s">
        <v>420</v>
      </c>
      <c r="G396" s="47" t="s">
        <v>28</v>
      </c>
      <c r="H396" s="47" t="s">
        <v>44</v>
      </c>
      <c r="I396" s="47" t="s">
        <v>14</v>
      </c>
      <c r="J396" s="69">
        <v>5049000</v>
      </c>
      <c r="K396" s="69">
        <v>182000</v>
      </c>
      <c r="L396" s="69">
        <v>0</v>
      </c>
      <c r="M396" s="69">
        <f>SUM(J396:L396)</f>
        <v>5231000</v>
      </c>
    </row>
    <row r="397" spans="1:13" ht="25.5" outlineLevel="1" collapsed="1" x14ac:dyDescent="0.25">
      <c r="A397" s="44"/>
      <c r="B397" s="37"/>
      <c r="C397" s="45"/>
      <c r="D397" s="68" t="s">
        <v>695</v>
      </c>
      <c r="E397" s="46"/>
      <c r="F397" s="37"/>
      <c r="G397" s="47"/>
      <c r="H397" s="47"/>
      <c r="I397" s="47"/>
      <c r="J397" s="69">
        <f>SUBTOTAL(9,J395:J396)</f>
        <v>9241740</v>
      </c>
      <c r="K397" s="69">
        <f>SUBTOTAL(9,K395:K396)</f>
        <v>297000</v>
      </c>
      <c r="L397" s="69">
        <f>SUBTOTAL(9,L395:L396)</f>
        <v>0</v>
      </c>
      <c r="M397" s="69">
        <f>SUBTOTAL(9,M395:M396)</f>
        <v>9538740</v>
      </c>
    </row>
    <row r="398" spans="1:13" x14ac:dyDescent="0.25">
      <c r="A398" s="62"/>
      <c r="B398" s="63"/>
      <c r="C398" s="63"/>
      <c r="D398" s="63" t="s">
        <v>482</v>
      </c>
      <c r="E398" s="64"/>
      <c r="F398" s="64"/>
      <c r="G398" s="64"/>
      <c r="H398" s="64"/>
      <c r="I398" s="64"/>
      <c r="J398" s="65">
        <f>SUBTOTAL(9,J5:J396)</f>
        <v>1714963920</v>
      </c>
      <c r="K398" s="65">
        <f>SUBTOTAL(9,K5:K396)</f>
        <v>85032700</v>
      </c>
      <c r="L398" s="66">
        <f>SUBTOTAL(9,L5:L396)</f>
        <v>29809800</v>
      </c>
      <c r="M398" s="66">
        <f>SUBTOTAL(9,M5:M396)</f>
        <v>1829806420</v>
      </c>
    </row>
    <row r="399" spans="1:13" s="67" customFormat="1" x14ac:dyDescent="0.25"/>
    <row r="400" spans="1:13" x14ac:dyDescent="0.25">
      <c r="B400" s="15"/>
      <c r="C400" s="15"/>
      <c r="D400" s="15"/>
      <c r="E400" s="25"/>
      <c r="F400" s="25"/>
      <c r="G400" s="25"/>
      <c r="H400" s="25"/>
      <c r="I400" s="25"/>
    </row>
    <row r="401" spans="1:13" x14ac:dyDescent="0.25">
      <c r="A401" s="62"/>
      <c r="B401" s="63"/>
      <c r="C401" s="63"/>
      <c r="D401" s="63"/>
      <c r="E401" s="64"/>
      <c r="F401" s="64"/>
      <c r="G401" s="64"/>
      <c r="H401" s="64"/>
      <c r="I401" s="64"/>
      <c r="J401" s="65">
        <v>1714963920</v>
      </c>
      <c r="K401" s="65">
        <v>85032700</v>
      </c>
      <c r="L401" s="66">
        <v>29809800</v>
      </c>
      <c r="M401" s="66">
        <v>1829806420</v>
      </c>
    </row>
    <row r="402" spans="1:13" x14ac:dyDescent="0.25">
      <c r="B402" s="16"/>
      <c r="C402" s="16"/>
      <c r="D402" s="16"/>
      <c r="E402" s="27"/>
      <c r="F402" s="27"/>
      <c r="G402" s="27"/>
      <c r="H402" s="27"/>
      <c r="I402" s="27"/>
    </row>
    <row r="403" spans="1:13" x14ac:dyDescent="0.25">
      <c r="B403" s="16"/>
      <c r="C403" s="16"/>
      <c r="D403" s="16"/>
      <c r="E403" s="27"/>
      <c r="F403" s="27"/>
      <c r="G403" s="27"/>
      <c r="H403" s="27"/>
      <c r="I403" s="27"/>
    </row>
  </sheetData>
  <autoFilter ref="A5:M399" xr:uid="{D644ABFF-183B-465D-B87F-E36ACEC4834B}"/>
  <sortState xmlns:xlrd2="http://schemas.microsoft.com/office/spreadsheetml/2017/richdata2" ref="B6:M396">
    <sortCondition ref="D6:D396"/>
    <sortCondition ref="B6:B396"/>
    <sortCondition ref="E6:E396"/>
  </sortState>
  <mergeCells count="10">
    <mergeCell ref="J4:M4"/>
    <mergeCell ref="E4:E5"/>
    <mergeCell ref="F4:F5"/>
    <mergeCell ref="G4:G5"/>
    <mergeCell ref="H4:H5"/>
    <mergeCell ref="I4:I5"/>
    <mergeCell ref="A4:A5"/>
    <mergeCell ref="B4:B5"/>
    <mergeCell ref="C4:C5"/>
    <mergeCell ref="D4:D5"/>
  </mergeCells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59D9E-39AC-417C-B6A1-70045E964208}">
  <dimension ref="A1:N389"/>
  <sheetViews>
    <sheetView zoomScale="80" zoomScaleNormal="80" workbookViewId="0">
      <pane ySplit="5" topLeftCell="A19" activePane="bottomLeft" state="frozen"/>
      <selection pane="bottomLeft" activeCell="G179" sqref="G179"/>
    </sheetView>
  </sheetViews>
  <sheetFormatPr defaultColWidth="9.140625" defaultRowHeight="15" outlineLevelRow="2" x14ac:dyDescent="0.25"/>
  <cols>
    <col min="1" max="1" width="6.5703125" customWidth="1"/>
    <col min="2" max="2" width="19.5703125" customWidth="1"/>
    <col min="3" max="3" width="11.7109375" customWidth="1"/>
    <col min="4" max="4" width="38.85546875" customWidth="1"/>
    <col min="5" max="5" width="13.85546875" customWidth="1"/>
    <col min="6" max="6" width="29.28515625" customWidth="1"/>
    <col min="7" max="7" width="14.5703125" customWidth="1"/>
    <col min="8" max="8" width="15.7109375" customWidth="1"/>
    <col min="9" max="9" width="18" customWidth="1"/>
    <col min="10" max="14" width="16.7109375" customWidth="1"/>
    <col min="16" max="16" width="8" customWidth="1"/>
  </cols>
  <sheetData>
    <row r="1" spans="1:14" s="16" customFormat="1" ht="15.75" x14ac:dyDescent="0.2">
      <c r="A1" s="32" t="s">
        <v>768</v>
      </c>
      <c r="C1" s="27"/>
      <c r="E1" s="27"/>
      <c r="G1" s="75"/>
    </row>
    <row r="2" spans="1:14" s="16" customFormat="1" ht="12.75" x14ac:dyDescent="0.2">
      <c r="A2" s="11"/>
      <c r="C2" s="27"/>
      <c r="E2" s="27"/>
      <c r="G2" s="75"/>
    </row>
    <row r="3" spans="1:14" s="16" customFormat="1" ht="12.75" x14ac:dyDescent="0.2">
      <c r="A3" s="11"/>
      <c r="C3" s="27"/>
      <c r="E3" s="27"/>
      <c r="G3" s="75"/>
    </row>
    <row r="4" spans="1:14" s="27" customFormat="1" ht="33.75" customHeight="1" x14ac:dyDescent="0.25">
      <c r="A4" s="76" t="s">
        <v>463</v>
      </c>
      <c r="B4" s="76" t="s">
        <v>0</v>
      </c>
      <c r="C4" s="76" t="s">
        <v>1</v>
      </c>
      <c r="D4" s="76" t="s">
        <v>2</v>
      </c>
      <c r="E4" s="76" t="s">
        <v>3</v>
      </c>
      <c r="F4" s="76" t="s">
        <v>4</v>
      </c>
      <c r="G4" s="76" t="s">
        <v>785</v>
      </c>
      <c r="H4" s="76" t="s">
        <v>786</v>
      </c>
      <c r="I4" s="76" t="s">
        <v>7</v>
      </c>
      <c r="J4" s="77" t="s">
        <v>784</v>
      </c>
      <c r="K4" s="77"/>
      <c r="L4" s="77"/>
      <c r="M4" s="77"/>
      <c r="N4" s="77"/>
    </row>
    <row r="5" spans="1:14" s="27" customFormat="1" ht="60" customHeight="1" outlineLevel="1" x14ac:dyDescent="0.25">
      <c r="A5" s="76"/>
      <c r="B5" s="76"/>
      <c r="C5" s="76"/>
      <c r="D5" s="76"/>
      <c r="E5" s="76"/>
      <c r="F5" s="76"/>
      <c r="G5" s="76"/>
      <c r="H5" s="76"/>
      <c r="I5" s="76"/>
      <c r="J5" s="78" t="s">
        <v>464</v>
      </c>
      <c r="K5" s="78" t="s">
        <v>769</v>
      </c>
      <c r="L5" s="78" t="s">
        <v>770</v>
      </c>
      <c r="M5" s="78" t="s">
        <v>771</v>
      </c>
      <c r="N5" s="78" t="s">
        <v>467</v>
      </c>
    </row>
    <row r="6" spans="1:14" ht="38.25" hidden="1" outlineLevel="2" x14ac:dyDescent="0.25">
      <c r="A6" s="79">
        <v>1</v>
      </c>
      <c r="B6" s="70" t="s">
        <v>33</v>
      </c>
      <c r="C6" s="79">
        <v>29267609</v>
      </c>
      <c r="D6" s="80" t="s">
        <v>590</v>
      </c>
      <c r="E6" s="81">
        <v>8868114</v>
      </c>
      <c r="F6" s="70" t="s">
        <v>39</v>
      </c>
      <c r="G6" s="82" t="s">
        <v>28</v>
      </c>
      <c r="H6" s="82" t="s">
        <v>19</v>
      </c>
      <c r="I6" s="82" t="s">
        <v>37</v>
      </c>
      <c r="J6" s="48">
        <v>5771400</v>
      </c>
      <c r="K6" s="83">
        <v>0</v>
      </c>
      <c r="L6" s="83">
        <v>134000</v>
      </c>
      <c r="M6" s="83">
        <v>0</v>
      </c>
      <c r="N6" s="83">
        <f>SUM(J6:M6)</f>
        <v>5905400</v>
      </c>
    </row>
    <row r="7" spans="1:14" ht="38.25" hidden="1" outlineLevel="2" x14ac:dyDescent="0.25">
      <c r="A7" s="79">
        <v>2</v>
      </c>
      <c r="B7" s="70" t="s">
        <v>49</v>
      </c>
      <c r="C7" s="79">
        <v>25909614</v>
      </c>
      <c r="D7" s="80" t="s">
        <v>590</v>
      </c>
      <c r="E7" s="81">
        <v>8174297</v>
      </c>
      <c r="F7" s="70" t="s">
        <v>49</v>
      </c>
      <c r="G7" s="82" t="s">
        <v>28</v>
      </c>
      <c r="H7" s="82" t="s">
        <v>52</v>
      </c>
      <c r="I7" s="82" t="s">
        <v>59</v>
      </c>
      <c r="J7" s="48">
        <v>2602750</v>
      </c>
      <c r="K7" s="83">
        <v>0</v>
      </c>
      <c r="L7" s="83">
        <v>94500</v>
      </c>
      <c r="M7" s="83">
        <v>0</v>
      </c>
      <c r="N7" s="83">
        <f>SUM(J7:M7)</f>
        <v>2697250</v>
      </c>
    </row>
    <row r="8" spans="1:14" ht="38.25" hidden="1" outlineLevel="2" x14ac:dyDescent="0.25">
      <c r="A8" s="79">
        <v>3</v>
      </c>
      <c r="B8" s="70" t="s">
        <v>118</v>
      </c>
      <c r="C8" s="84" t="s">
        <v>119</v>
      </c>
      <c r="D8" s="80" t="s">
        <v>590</v>
      </c>
      <c r="E8" s="81">
        <v>7667268</v>
      </c>
      <c r="F8" s="70" t="s">
        <v>126</v>
      </c>
      <c r="G8" s="82" t="s">
        <v>28</v>
      </c>
      <c r="H8" s="82" t="s">
        <v>19</v>
      </c>
      <c r="I8" s="82" t="s">
        <v>59</v>
      </c>
      <c r="J8" s="48">
        <v>4949940</v>
      </c>
      <c r="K8" s="83">
        <v>0</v>
      </c>
      <c r="L8" s="83">
        <v>107200</v>
      </c>
      <c r="M8" s="85">
        <v>0</v>
      </c>
      <c r="N8" s="83">
        <f>SUM(J8:M8)</f>
        <v>5057140</v>
      </c>
    </row>
    <row r="9" spans="1:14" ht="25.5" hidden="1" outlineLevel="2" x14ac:dyDescent="0.25">
      <c r="A9" s="79">
        <v>4</v>
      </c>
      <c r="B9" s="70" t="s">
        <v>136</v>
      </c>
      <c r="C9" s="79">
        <v>18189750</v>
      </c>
      <c r="D9" s="80" t="s">
        <v>590</v>
      </c>
      <c r="E9" s="81">
        <v>6048242</v>
      </c>
      <c r="F9" s="70" t="s">
        <v>139</v>
      </c>
      <c r="G9" s="82" t="s">
        <v>28</v>
      </c>
      <c r="H9" s="82" t="s">
        <v>52</v>
      </c>
      <c r="I9" s="82" t="s">
        <v>37</v>
      </c>
      <c r="J9" s="48">
        <v>7450000</v>
      </c>
      <c r="K9" s="83">
        <v>0</v>
      </c>
      <c r="L9" s="83">
        <v>277200</v>
      </c>
      <c r="M9" s="83">
        <v>0</v>
      </c>
      <c r="N9" s="83">
        <f>SUM(J9:M9)</f>
        <v>7727200</v>
      </c>
    </row>
    <row r="10" spans="1:14" hidden="1" outlineLevel="2" x14ac:dyDescent="0.25">
      <c r="A10" s="79">
        <v>5</v>
      </c>
      <c r="B10" s="70" t="s">
        <v>150</v>
      </c>
      <c r="C10" s="79">
        <v>46276262</v>
      </c>
      <c r="D10" s="80" t="s">
        <v>590</v>
      </c>
      <c r="E10" s="81">
        <v>3747876</v>
      </c>
      <c r="F10" s="70" t="s">
        <v>623</v>
      </c>
      <c r="G10" s="82" t="s">
        <v>28</v>
      </c>
      <c r="H10" s="82" t="s">
        <v>52</v>
      </c>
      <c r="I10" s="82" t="s">
        <v>153</v>
      </c>
      <c r="J10" s="48">
        <v>2891940</v>
      </c>
      <c r="K10" s="83">
        <v>0</v>
      </c>
      <c r="L10" s="83">
        <v>105100</v>
      </c>
      <c r="M10" s="83">
        <v>0</v>
      </c>
      <c r="N10" s="83">
        <f>SUM(J10:M10)</f>
        <v>2997040</v>
      </c>
    </row>
    <row r="11" spans="1:14" ht="38.25" hidden="1" outlineLevel="2" x14ac:dyDescent="0.25">
      <c r="A11" s="79">
        <v>6</v>
      </c>
      <c r="B11" s="70" t="s">
        <v>150</v>
      </c>
      <c r="C11" s="79">
        <v>46276262</v>
      </c>
      <c r="D11" s="80" t="s">
        <v>590</v>
      </c>
      <c r="E11" s="81">
        <v>3938476</v>
      </c>
      <c r="F11" s="70" t="s">
        <v>151</v>
      </c>
      <c r="G11" s="82" t="s">
        <v>28</v>
      </c>
      <c r="H11" s="82" t="s">
        <v>19</v>
      </c>
      <c r="I11" s="82" t="s">
        <v>153</v>
      </c>
      <c r="J11" s="48">
        <v>5087440</v>
      </c>
      <c r="K11" s="83">
        <v>0</v>
      </c>
      <c r="L11" s="83">
        <v>110200</v>
      </c>
      <c r="M11" s="83">
        <v>0</v>
      </c>
      <c r="N11" s="83">
        <f>SUM(J11:M11)</f>
        <v>5197640</v>
      </c>
    </row>
    <row r="12" spans="1:14" ht="38.25" hidden="1" outlineLevel="2" x14ac:dyDescent="0.25">
      <c r="A12" s="79">
        <v>7</v>
      </c>
      <c r="B12" s="70" t="s">
        <v>166</v>
      </c>
      <c r="C12" s="79">
        <v>44018886</v>
      </c>
      <c r="D12" s="80" t="s">
        <v>590</v>
      </c>
      <c r="E12" s="81">
        <v>2780805</v>
      </c>
      <c r="F12" s="70" t="s">
        <v>172</v>
      </c>
      <c r="G12" s="82" t="s">
        <v>28</v>
      </c>
      <c r="H12" s="82" t="s">
        <v>19</v>
      </c>
      <c r="I12" s="82" t="s">
        <v>81</v>
      </c>
      <c r="J12" s="48">
        <v>3880000</v>
      </c>
      <c r="K12" s="83">
        <v>0</v>
      </c>
      <c r="L12" s="83">
        <v>89300</v>
      </c>
      <c r="M12" s="83">
        <v>0</v>
      </c>
      <c r="N12" s="83">
        <f>SUM(J12:M12)</f>
        <v>3969300</v>
      </c>
    </row>
    <row r="13" spans="1:14" ht="38.25" hidden="1" outlineLevel="2" x14ac:dyDescent="0.25">
      <c r="A13" s="79">
        <v>8</v>
      </c>
      <c r="B13" s="70" t="s">
        <v>166</v>
      </c>
      <c r="C13" s="79">
        <v>44018886</v>
      </c>
      <c r="D13" s="80" t="s">
        <v>590</v>
      </c>
      <c r="E13" s="81">
        <v>7874565</v>
      </c>
      <c r="F13" s="70" t="s">
        <v>180</v>
      </c>
      <c r="G13" s="82" t="s">
        <v>28</v>
      </c>
      <c r="H13" s="82" t="s">
        <v>19</v>
      </c>
      <c r="I13" s="82" t="s">
        <v>81</v>
      </c>
      <c r="J13" s="48">
        <v>2887470</v>
      </c>
      <c r="K13" s="83">
        <v>0</v>
      </c>
      <c r="L13" s="83">
        <v>62400</v>
      </c>
      <c r="M13" s="83">
        <v>0</v>
      </c>
      <c r="N13" s="83">
        <f>SUM(J13:M13)</f>
        <v>2949870</v>
      </c>
    </row>
    <row r="14" spans="1:14" ht="25.5" hidden="1" outlineLevel="2" x14ac:dyDescent="0.25">
      <c r="A14" s="79">
        <v>9</v>
      </c>
      <c r="B14" s="70" t="s">
        <v>185</v>
      </c>
      <c r="C14" s="79">
        <v>48489336</v>
      </c>
      <c r="D14" s="80" t="s">
        <v>590</v>
      </c>
      <c r="E14" s="81">
        <v>3001486</v>
      </c>
      <c r="F14" s="70" t="s">
        <v>192</v>
      </c>
      <c r="G14" s="82" t="s">
        <v>28</v>
      </c>
      <c r="H14" s="82" t="s">
        <v>52</v>
      </c>
      <c r="I14" s="82" t="s">
        <v>187</v>
      </c>
      <c r="J14" s="48">
        <v>4193320</v>
      </c>
      <c r="K14" s="83">
        <v>0</v>
      </c>
      <c r="L14" s="83">
        <v>152300</v>
      </c>
      <c r="M14" s="83">
        <v>0</v>
      </c>
      <c r="N14" s="83">
        <f>SUM(J14:M14)</f>
        <v>4345620</v>
      </c>
    </row>
    <row r="15" spans="1:14" ht="25.5" hidden="1" outlineLevel="2" x14ac:dyDescent="0.25">
      <c r="A15" s="79">
        <v>10</v>
      </c>
      <c r="B15" s="70" t="s">
        <v>211</v>
      </c>
      <c r="C15" s="79">
        <v>47997885</v>
      </c>
      <c r="D15" s="80" t="s">
        <v>590</v>
      </c>
      <c r="E15" s="81">
        <v>3701441</v>
      </c>
      <c r="F15" s="70" t="s">
        <v>217</v>
      </c>
      <c r="G15" s="82" t="s">
        <v>28</v>
      </c>
      <c r="H15" s="82" t="s">
        <v>52</v>
      </c>
      <c r="I15" s="82" t="s">
        <v>101</v>
      </c>
      <c r="J15" s="48">
        <v>5783890</v>
      </c>
      <c r="K15" s="83">
        <v>0</v>
      </c>
      <c r="L15" s="83">
        <v>210300</v>
      </c>
      <c r="M15" s="83">
        <v>0</v>
      </c>
      <c r="N15" s="83">
        <f>SUM(J15:M15)</f>
        <v>5994190</v>
      </c>
    </row>
    <row r="16" spans="1:14" ht="25.5" hidden="1" outlineLevel="2" x14ac:dyDescent="0.25">
      <c r="A16" s="79">
        <v>11</v>
      </c>
      <c r="B16" s="70" t="s">
        <v>232</v>
      </c>
      <c r="C16" s="79">
        <v>44117434</v>
      </c>
      <c r="D16" s="80" t="s">
        <v>590</v>
      </c>
      <c r="E16" s="81">
        <v>2429799</v>
      </c>
      <c r="F16" s="70" t="s">
        <v>234</v>
      </c>
      <c r="G16" s="82" t="s">
        <v>28</v>
      </c>
      <c r="H16" s="82" t="s">
        <v>52</v>
      </c>
      <c r="I16" s="82" t="s">
        <v>14</v>
      </c>
      <c r="J16" s="48">
        <v>4482510</v>
      </c>
      <c r="K16" s="83">
        <v>0</v>
      </c>
      <c r="L16" s="83">
        <v>162900</v>
      </c>
      <c r="M16" s="83">
        <v>0</v>
      </c>
      <c r="N16" s="83">
        <f>SUM(J16:M16)</f>
        <v>4645410</v>
      </c>
    </row>
    <row r="17" spans="1:14" ht="51" hidden="1" outlineLevel="2" x14ac:dyDescent="0.25">
      <c r="A17" s="79">
        <v>12</v>
      </c>
      <c r="B17" s="70" t="s">
        <v>281</v>
      </c>
      <c r="C17" s="84" t="s">
        <v>282</v>
      </c>
      <c r="D17" s="80" t="s">
        <v>590</v>
      </c>
      <c r="E17" s="81">
        <v>8177650</v>
      </c>
      <c r="F17" s="70" t="s">
        <v>285</v>
      </c>
      <c r="G17" s="82" t="s">
        <v>28</v>
      </c>
      <c r="H17" s="82" t="s">
        <v>19</v>
      </c>
      <c r="I17" s="82" t="s">
        <v>14</v>
      </c>
      <c r="J17" s="48">
        <v>1924980</v>
      </c>
      <c r="K17" s="83">
        <v>0</v>
      </c>
      <c r="L17" s="83">
        <v>41600</v>
      </c>
      <c r="M17" s="83">
        <v>0</v>
      </c>
      <c r="N17" s="83">
        <f>SUM(J17:M17)</f>
        <v>1966580</v>
      </c>
    </row>
    <row r="18" spans="1:14" hidden="1" outlineLevel="2" x14ac:dyDescent="0.25">
      <c r="A18" s="79">
        <v>13</v>
      </c>
      <c r="B18" s="70" t="s">
        <v>297</v>
      </c>
      <c r="C18" s="79">
        <v>26928060</v>
      </c>
      <c r="D18" s="80" t="s">
        <v>590</v>
      </c>
      <c r="E18" s="81">
        <v>3073634</v>
      </c>
      <c r="F18" s="70" t="s">
        <v>297</v>
      </c>
      <c r="G18" s="82" t="s">
        <v>28</v>
      </c>
      <c r="H18" s="82" t="s">
        <v>52</v>
      </c>
      <c r="I18" s="82" t="s">
        <v>81</v>
      </c>
      <c r="J18" s="48">
        <v>2511160</v>
      </c>
      <c r="K18" s="83">
        <v>0</v>
      </c>
      <c r="L18" s="83">
        <v>131300</v>
      </c>
      <c r="M18" s="83">
        <v>0</v>
      </c>
      <c r="N18" s="83">
        <f>SUM(J18:M18)</f>
        <v>2642460</v>
      </c>
    </row>
    <row r="19" spans="1:14" outlineLevel="1" collapsed="1" x14ac:dyDescent="0.25">
      <c r="A19" s="79"/>
      <c r="B19" s="70"/>
      <c r="C19" s="79"/>
      <c r="D19" s="95" t="s">
        <v>666</v>
      </c>
      <c r="E19" s="81"/>
      <c r="F19" s="70"/>
      <c r="G19" s="82"/>
      <c r="H19" s="82"/>
      <c r="I19" s="82"/>
      <c r="J19" s="48">
        <f>SUBTOTAL(9,J6:J18)</f>
        <v>54416800</v>
      </c>
      <c r="K19" s="83">
        <f>SUBTOTAL(9,K6:K18)</f>
        <v>0</v>
      </c>
      <c r="L19" s="83">
        <f>SUBTOTAL(9,L6:L18)</f>
        <v>1678300</v>
      </c>
      <c r="M19" s="83">
        <f>SUBTOTAL(9,M6:M18)</f>
        <v>0</v>
      </c>
      <c r="N19" s="83">
        <f>SUBTOTAL(9,N6:N18)</f>
        <v>56095100</v>
      </c>
    </row>
    <row r="20" spans="1:14" ht="38.25" hidden="1" outlineLevel="2" x14ac:dyDescent="0.25">
      <c r="A20" s="79">
        <v>14</v>
      </c>
      <c r="B20" s="70" t="s">
        <v>71</v>
      </c>
      <c r="C20" s="79">
        <v>25300083</v>
      </c>
      <c r="D20" s="80" t="s">
        <v>598</v>
      </c>
      <c r="E20" s="81">
        <v>3989281</v>
      </c>
      <c r="F20" s="70" t="s">
        <v>75</v>
      </c>
      <c r="G20" s="82" t="s">
        <v>18</v>
      </c>
      <c r="H20" s="82" t="s">
        <v>44</v>
      </c>
      <c r="I20" s="82" t="s">
        <v>14</v>
      </c>
      <c r="J20" s="48">
        <v>3983100</v>
      </c>
      <c r="K20" s="83">
        <v>0</v>
      </c>
      <c r="L20" s="83">
        <v>0</v>
      </c>
      <c r="M20" s="83">
        <v>0</v>
      </c>
      <c r="N20" s="83">
        <f>SUM(J20:M20)</f>
        <v>3983100</v>
      </c>
    </row>
    <row r="21" spans="1:14" ht="38.25" hidden="1" outlineLevel="2" x14ac:dyDescent="0.25">
      <c r="A21" s="79">
        <v>15</v>
      </c>
      <c r="B21" s="70" t="s">
        <v>71</v>
      </c>
      <c r="C21" s="79">
        <v>25300083</v>
      </c>
      <c r="D21" s="80" t="s">
        <v>598</v>
      </c>
      <c r="E21" s="81">
        <v>8323765</v>
      </c>
      <c r="F21" s="70" t="s">
        <v>78</v>
      </c>
      <c r="G21" s="82" t="s">
        <v>18</v>
      </c>
      <c r="H21" s="82" t="s">
        <v>44</v>
      </c>
      <c r="I21" s="82" t="s">
        <v>14</v>
      </c>
      <c r="J21" s="48">
        <v>2665610</v>
      </c>
      <c r="K21" s="83">
        <v>0</v>
      </c>
      <c r="L21" s="83">
        <v>0</v>
      </c>
      <c r="M21" s="83">
        <v>0</v>
      </c>
      <c r="N21" s="83">
        <f>SUM(J21:M21)</f>
        <v>2665610</v>
      </c>
    </row>
    <row r="22" spans="1:14" ht="38.25" hidden="1" outlineLevel="2" x14ac:dyDescent="0.25">
      <c r="A22" s="79">
        <v>16</v>
      </c>
      <c r="B22" s="70" t="s">
        <v>159</v>
      </c>
      <c r="C22" s="79">
        <v>70435618</v>
      </c>
      <c r="D22" s="80" t="s">
        <v>598</v>
      </c>
      <c r="E22" s="81">
        <v>1187474</v>
      </c>
      <c r="F22" s="70" t="s">
        <v>160</v>
      </c>
      <c r="G22" s="82" t="s">
        <v>18</v>
      </c>
      <c r="H22" s="82" t="s">
        <v>44</v>
      </c>
      <c r="I22" s="82" t="s">
        <v>143</v>
      </c>
      <c r="J22" s="48">
        <v>2239110</v>
      </c>
      <c r="K22" s="83">
        <v>214900</v>
      </c>
      <c r="L22" s="83">
        <v>0</v>
      </c>
      <c r="M22" s="83">
        <v>0</v>
      </c>
      <c r="N22" s="83">
        <f>SUM(J22:M22)</f>
        <v>2454010</v>
      </c>
    </row>
    <row r="23" spans="1:14" ht="38.25" hidden="1" outlineLevel="2" x14ac:dyDescent="0.25">
      <c r="A23" s="79">
        <v>17</v>
      </c>
      <c r="B23" s="70" t="s">
        <v>166</v>
      </c>
      <c r="C23" s="79">
        <v>44018886</v>
      </c>
      <c r="D23" s="80" t="s">
        <v>598</v>
      </c>
      <c r="E23" s="81">
        <v>1963715</v>
      </c>
      <c r="F23" s="70" t="s">
        <v>169</v>
      </c>
      <c r="G23" s="82" t="s">
        <v>18</v>
      </c>
      <c r="H23" s="82" t="s">
        <v>44</v>
      </c>
      <c r="I23" s="82" t="s">
        <v>81</v>
      </c>
      <c r="J23" s="48">
        <v>1785960</v>
      </c>
      <c r="K23" s="83">
        <v>171400</v>
      </c>
      <c r="L23" s="83">
        <v>0</v>
      </c>
      <c r="M23" s="83">
        <v>0</v>
      </c>
      <c r="N23" s="83">
        <f>SUM(J23:M23)</f>
        <v>1957360</v>
      </c>
    </row>
    <row r="24" spans="1:14" ht="25.5" hidden="1" outlineLevel="2" x14ac:dyDescent="0.25">
      <c r="A24" s="79">
        <v>18</v>
      </c>
      <c r="B24" s="70" t="s">
        <v>166</v>
      </c>
      <c r="C24" s="79">
        <v>44018886</v>
      </c>
      <c r="D24" s="80" t="s">
        <v>598</v>
      </c>
      <c r="E24" s="81">
        <v>5553082</v>
      </c>
      <c r="F24" s="70" t="s">
        <v>178</v>
      </c>
      <c r="G24" s="82" t="s">
        <v>18</v>
      </c>
      <c r="H24" s="82" t="s">
        <v>13</v>
      </c>
      <c r="I24" s="82" t="s">
        <v>81</v>
      </c>
      <c r="J24" s="48">
        <v>1332800</v>
      </c>
      <c r="K24" s="83">
        <v>127900</v>
      </c>
      <c r="L24" s="83">
        <v>0</v>
      </c>
      <c r="M24" s="83">
        <v>0</v>
      </c>
      <c r="N24" s="83">
        <f>SUM(J24:M24)</f>
        <v>1460700</v>
      </c>
    </row>
    <row r="25" spans="1:14" ht="38.25" hidden="1" outlineLevel="2" x14ac:dyDescent="0.25">
      <c r="A25" s="79">
        <v>19</v>
      </c>
      <c r="B25" s="70" t="s">
        <v>232</v>
      </c>
      <c r="C25" s="79">
        <v>44117434</v>
      </c>
      <c r="D25" s="80" t="s">
        <v>598</v>
      </c>
      <c r="E25" s="81">
        <v>3219933</v>
      </c>
      <c r="F25" s="70" t="s">
        <v>235</v>
      </c>
      <c r="G25" s="82" t="s">
        <v>18</v>
      </c>
      <c r="H25" s="82" t="s">
        <v>13</v>
      </c>
      <c r="I25" s="82" t="s">
        <v>14</v>
      </c>
      <c r="J25" s="48">
        <v>1599360</v>
      </c>
      <c r="K25" s="83">
        <v>153500</v>
      </c>
      <c r="L25" s="83">
        <v>0</v>
      </c>
      <c r="M25" s="83">
        <v>0</v>
      </c>
      <c r="N25" s="83">
        <f>SUM(J25:M25)</f>
        <v>1752860</v>
      </c>
    </row>
    <row r="26" spans="1:14" outlineLevel="1" collapsed="1" x14ac:dyDescent="0.25">
      <c r="A26" s="79"/>
      <c r="B26" s="70"/>
      <c r="C26" s="79"/>
      <c r="D26" s="95" t="s">
        <v>667</v>
      </c>
      <c r="E26" s="81"/>
      <c r="F26" s="70"/>
      <c r="G26" s="82"/>
      <c r="H26" s="82"/>
      <c r="I26" s="82"/>
      <c r="J26" s="48">
        <f>SUBTOTAL(9,J20:J25)</f>
        <v>13605940</v>
      </c>
      <c r="K26" s="83">
        <f>SUBTOTAL(9,K20:K25)</f>
        <v>667700</v>
      </c>
      <c r="L26" s="83">
        <f>SUBTOTAL(9,L20:L25)</f>
        <v>0</v>
      </c>
      <c r="M26" s="83">
        <f>SUBTOTAL(9,M20:M25)</f>
        <v>0</v>
      </c>
      <c r="N26" s="83">
        <f>SUBTOTAL(9,N20:N25)</f>
        <v>14273640</v>
      </c>
    </row>
    <row r="27" spans="1:14" ht="38.25" hidden="1" outlineLevel="2" x14ac:dyDescent="0.25">
      <c r="A27" s="79">
        <v>20</v>
      </c>
      <c r="B27" s="70" t="s">
        <v>87</v>
      </c>
      <c r="C27" s="79">
        <v>65267991</v>
      </c>
      <c r="D27" s="80" t="s">
        <v>603</v>
      </c>
      <c r="E27" s="81">
        <v>8496098</v>
      </c>
      <c r="F27" s="70" t="s">
        <v>87</v>
      </c>
      <c r="G27" s="82" t="s">
        <v>18</v>
      </c>
      <c r="H27" s="82" t="s">
        <v>44</v>
      </c>
      <c r="I27" s="82" t="s">
        <v>81</v>
      </c>
      <c r="J27" s="48">
        <v>1911120</v>
      </c>
      <c r="K27" s="83">
        <v>133700</v>
      </c>
      <c r="L27" s="83">
        <v>0</v>
      </c>
      <c r="M27" s="83">
        <v>0</v>
      </c>
      <c r="N27" s="83">
        <f>SUM(J27:M27)</f>
        <v>2044820</v>
      </c>
    </row>
    <row r="28" spans="1:14" ht="25.5" hidden="1" outlineLevel="2" x14ac:dyDescent="0.25">
      <c r="A28" s="79">
        <v>21</v>
      </c>
      <c r="B28" s="70" t="s">
        <v>91</v>
      </c>
      <c r="C28" s="79">
        <v>73633178</v>
      </c>
      <c r="D28" s="80" t="s">
        <v>603</v>
      </c>
      <c r="E28" s="81">
        <v>3893111</v>
      </c>
      <c r="F28" s="70" t="s">
        <v>609</v>
      </c>
      <c r="G28" s="82" t="s">
        <v>18</v>
      </c>
      <c r="H28" s="82" t="s">
        <v>13</v>
      </c>
      <c r="I28" s="82" t="s">
        <v>59</v>
      </c>
      <c r="J28" s="48">
        <v>2091320</v>
      </c>
      <c r="K28" s="83">
        <v>146300</v>
      </c>
      <c r="L28" s="83">
        <v>0</v>
      </c>
      <c r="M28" s="83">
        <v>0</v>
      </c>
      <c r="N28" s="83">
        <f>SUM(J28:M28)</f>
        <v>2237620</v>
      </c>
    </row>
    <row r="29" spans="1:14" ht="25.5" hidden="1" outlineLevel="2" x14ac:dyDescent="0.25">
      <c r="A29" s="79">
        <v>22</v>
      </c>
      <c r="B29" s="70" t="s">
        <v>99</v>
      </c>
      <c r="C29" s="79">
        <v>73632783</v>
      </c>
      <c r="D29" s="80" t="s">
        <v>603</v>
      </c>
      <c r="E29" s="81">
        <v>7371787</v>
      </c>
      <c r="F29" s="70" t="s">
        <v>105</v>
      </c>
      <c r="G29" s="82" t="s">
        <v>18</v>
      </c>
      <c r="H29" s="82" t="s">
        <v>13</v>
      </c>
      <c r="I29" s="82" t="s">
        <v>101</v>
      </c>
      <c r="J29" s="48">
        <v>2353410</v>
      </c>
      <c r="K29" s="83">
        <v>164600</v>
      </c>
      <c r="L29" s="83">
        <v>0</v>
      </c>
      <c r="M29" s="83">
        <v>0</v>
      </c>
      <c r="N29" s="83">
        <f>SUM(J29:M29)</f>
        <v>2518010</v>
      </c>
    </row>
    <row r="30" spans="1:14" ht="25.5" hidden="1" outlineLevel="2" x14ac:dyDescent="0.25">
      <c r="A30" s="79">
        <v>23</v>
      </c>
      <c r="B30" s="70" t="s">
        <v>129</v>
      </c>
      <c r="C30" s="79">
        <v>47930560</v>
      </c>
      <c r="D30" s="80" t="s">
        <v>603</v>
      </c>
      <c r="E30" s="81">
        <v>4868538</v>
      </c>
      <c r="F30" s="70" t="s">
        <v>131</v>
      </c>
      <c r="G30" s="82" t="s">
        <v>18</v>
      </c>
      <c r="H30" s="82" t="s">
        <v>13</v>
      </c>
      <c r="I30" s="82" t="s">
        <v>56</v>
      </c>
      <c r="J30" s="48">
        <v>2096780</v>
      </c>
      <c r="K30" s="83">
        <v>146600</v>
      </c>
      <c r="L30" s="83">
        <v>0</v>
      </c>
      <c r="M30" s="83">
        <v>0</v>
      </c>
      <c r="N30" s="83">
        <f>SUM(J30:M30)</f>
        <v>2243380</v>
      </c>
    </row>
    <row r="31" spans="1:14" hidden="1" outlineLevel="2" x14ac:dyDescent="0.25">
      <c r="A31" s="79">
        <v>24</v>
      </c>
      <c r="B31" s="70" t="s">
        <v>142</v>
      </c>
      <c r="C31" s="79">
        <v>73633071</v>
      </c>
      <c r="D31" s="80" t="s">
        <v>603</v>
      </c>
      <c r="E31" s="81">
        <v>3349012</v>
      </c>
      <c r="F31" s="70" t="s">
        <v>144</v>
      </c>
      <c r="G31" s="82" t="s">
        <v>18</v>
      </c>
      <c r="H31" s="82" t="s">
        <v>13</v>
      </c>
      <c r="I31" s="82" t="s">
        <v>143</v>
      </c>
      <c r="J31" s="48">
        <v>1468830</v>
      </c>
      <c r="K31" s="83">
        <v>102700</v>
      </c>
      <c r="L31" s="83">
        <v>0</v>
      </c>
      <c r="M31" s="83">
        <v>0</v>
      </c>
      <c r="N31" s="83">
        <f>SUM(J31:M31)</f>
        <v>1571530</v>
      </c>
    </row>
    <row r="32" spans="1:14" ht="25.5" hidden="1" outlineLevel="2" x14ac:dyDescent="0.25">
      <c r="A32" s="79">
        <v>25</v>
      </c>
      <c r="B32" s="70" t="s">
        <v>145</v>
      </c>
      <c r="C32" s="79">
        <v>48773514</v>
      </c>
      <c r="D32" s="80" t="s">
        <v>603</v>
      </c>
      <c r="E32" s="81">
        <v>8251985</v>
      </c>
      <c r="F32" s="70" t="s">
        <v>149</v>
      </c>
      <c r="G32" s="82" t="s">
        <v>18</v>
      </c>
      <c r="H32" s="82" t="s">
        <v>13</v>
      </c>
      <c r="I32" s="82" t="s">
        <v>59</v>
      </c>
      <c r="J32" s="48">
        <v>1365090</v>
      </c>
      <c r="K32" s="83">
        <v>95500</v>
      </c>
      <c r="L32" s="83">
        <v>0</v>
      </c>
      <c r="M32" s="83">
        <v>0</v>
      </c>
      <c r="N32" s="83">
        <f>SUM(J32:M32)</f>
        <v>1460590</v>
      </c>
    </row>
    <row r="33" spans="1:14" hidden="1" outlineLevel="2" x14ac:dyDescent="0.25">
      <c r="A33" s="79">
        <v>26</v>
      </c>
      <c r="B33" s="70" t="s">
        <v>185</v>
      </c>
      <c r="C33" s="79">
        <v>48489336</v>
      </c>
      <c r="D33" s="80" t="s">
        <v>603</v>
      </c>
      <c r="E33" s="81">
        <v>8320216</v>
      </c>
      <c r="F33" s="70" t="s">
        <v>203</v>
      </c>
      <c r="G33" s="82" t="s">
        <v>18</v>
      </c>
      <c r="H33" s="82" t="s">
        <v>13</v>
      </c>
      <c r="I33" s="82" t="s">
        <v>187</v>
      </c>
      <c r="J33" s="48">
        <v>1244960</v>
      </c>
      <c r="K33" s="83">
        <v>87000</v>
      </c>
      <c r="L33" s="83">
        <v>0</v>
      </c>
      <c r="M33" s="83">
        <v>0</v>
      </c>
      <c r="N33" s="83">
        <f>SUM(J33:M33)</f>
        <v>1331960</v>
      </c>
    </row>
    <row r="34" spans="1:14" ht="38.25" hidden="1" outlineLevel="2" x14ac:dyDescent="0.25">
      <c r="A34" s="79">
        <v>27</v>
      </c>
      <c r="B34" s="70" t="s">
        <v>206</v>
      </c>
      <c r="C34" s="79">
        <v>73633607</v>
      </c>
      <c r="D34" s="80" t="s">
        <v>603</v>
      </c>
      <c r="E34" s="81">
        <v>9612699</v>
      </c>
      <c r="F34" s="70" t="s">
        <v>210</v>
      </c>
      <c r="G34" s="82" t="s">
        <v>18</v>
      </c>
      <c r="H34" s="82" t="s">
        <v>44</v>
      </c>
      <c r="I34" s="82" t="s">
        <v>53</v>
      </c>
      <c r="J34" s="48">
        <v>1610800</v>
      </c>
      <c r="K34" s="83">
        <v>112600</v>
      </c>
      <c r="L34" s="83">
        <v>0</v>
      </c>
      <c r="M34" s="83">
        <v>0</v>
      </c>
      <c r="N34" s="83">
        <f>SUM(J34:M34)</f>
        <v>1723400</v>
      </c>
    </row>
    <row r="35" spans="1:14" ht="25.5" hidden="1" outlineLevel="2" x14ac:dyDescent="0.25">
      <c r="A35" s="79">
        <v>28</v>
      </c>
      <c r="B35" s="70" t="s">
        <v>211</v>
      </c>
      <c r="C35" s="79">
        <v>47997885</v>
      </c>
      <c r="D35" s="80" t="s">
        <v>603</v>
      </c>
      <c r="E35" s="81">
        <v>1669176</v>
      </c>
      <c r="F35" s="70" t="s">
        <v>212</v>
      </c>
      <c r="G35" s="82" t="s">
        <v>18</v>
      </c>
      <c r="H35" s="82" t="s">
        <v>13</v>
      </c>
      <c r="I35" s="82" t="s">
        <v>213</v>
      </c>
      <c r="J35" s="48">
        <v>2948590</v>
      </c>
      <c r="K35" s="83">
        <v>206200</v>
      </c>
      <c r="L35" s="83">
        <v>0</v>
      </c>
      <c r="M35" s="83">
        <v>0</v>
      </c>
      <c r="N35" s="83">
        <f>SUM(J35:M35)</f>
        <v>3154790</v>
      </c>
    </row>
    <row r="36" spans="1:14" hidden="1" outlineLevel="2" x14ac:dyDescent="0.25">
      <c r="A36" s="79">
        <v>29</v>
      </c>
      <c r="B36" s="70" t="s">
        <v>228</v>
      </c>
      <c r="C36" s="79">
        <v>44740778</v>
      </c>
      <c r="D36" s="80" t="s">
        <v>603</v>
      </c>
      <c r="E36" s="81">
        <v>1424535</v>
      </c>
      <c r="F36" s="70" t="s">
        <v>229</v>
      </c>
      <c r="G36" s="82" t="s">
        <v>18</v>
      </c>
      <c r="H36" s="82" t="s">
        <v>13</v>
      </c>
      <c r="I36" s="82" t="s">
        <v>59</v>
      </c>
      <c r="J36" s="48">
        <v>1449720</v>
      </c>
      <c r="K36" s="83">
        <v>101400</v>
      </c>
      <c r="L36" s="83">
        <v>0</v>
      </c>
      <c r="M36" s="83">
        <v>0</v>
      </c>
      <c r="N36" s="83">
        <f>SUM(J36:M36)</f>
        <v>1551120</v>
      </c>
    </row>
    <row r="37" spans="1:14" ht="25.5" hidden="1" outlineLevel="2" x14ac:dyDescent="0.25">
      <c r="A37" s="79">
        <v>30</v>
      </c>
      <c r="B37" s="70" t="s">
        <v>242</v>
      </c>
      <c r="C37" s="79">
        <v>26870011</v>
      </c>
      <c r="D37" s="80" t="s">
        <v>603</v>
      </c>
      <c r="E37" s="81">
        <v>4198127</v>
      </c>
      <c r="F37" s="70" t="s">
        <v>243</v>
      </c>
      <c r="G37" s="82" t="s">
        <v>18</v>
      </c>
      <c r="H37" s="82" t="s">
        <v>13</v>
      </c>
      <c r="I37" s="82" t="s">
        <v>59</v>
      </c>
      <c r="J37" s="48">
        <v>895500</v>
      </c>
      <c r="K37" s="83">
        <v>62600</v>
      </c>
      <c r="L37" s="83">
        <v>0</v>
      </c>
      <c r="M37" s="83">
        <v>0</v>
      </c>
      <c r="N37" s="83">
        <f>SUM(J37:M37)</f>
        <v>958100</v>
      </c>
    </row>
    <row r="38" spans="1:14" ht="38.25" hidden="1" outlineLevel="2" x14ac:dyDescent="0.25">
      <c r="A38" s="79">
        <v>31</v>
      </c>
      <c r="B38" s="70" t="s">
        <v>634</v>
      </c>
      <c r="C38" s="84" t="s">
        <v>260</v>
      </c>
      <c r="D38" s="80" t="s">
        <v>603</v>
      </c>
      <c r="E38" s="81">
        <v>1499287</v>
      </c>
      <c r="F38" s="70" t="s">
        <v>264</v>
      </c>
      <c r="G38" s="82" t="s">
        <v>18</v>
      </c>
      <c r="H38" s="82" t="s">
        <v>44</v>
      </c>
      <c r="I38" s="82" t="s">
        <v>153</v>
      </c>
      <c r="J38" s="48">
        <v>1911120</v>
      </c>
      <c r="K38" s="83">
        <v>133700</v>
      </c>
      <c r="L38" s="83">
        <v>0</v>
      </c>
      <c r="M38" s="83">
        <v>0</v>
      </c>
      <c r="N38" s="83">
        <f>SUM(J38:M38)</f>
        <v>2044820</v>
      </c>
    </row>
    <row r="39" spans="1:14" ht="38.25" hidden="1" outlineLevel="2" x14ac:dyDescent="0.25">
      <c r="A39" s="79">
        <v>32</v>
      </c>
      <c r="B39" s="70" t="s">
        <v>634</v>
      </c>
      <c r="C39" s="84" t="s">
        <v>260</v>
      </c>
      <c r="D39" s="80" t="s">
        <v>603</v>
      </c>
      <c r="E39" s="81">
        <v>5001310</v>
      </c>
      <c r="F39" s="70" t="s">
        <v>639</v>
      </c>
      <c r="G39" s="82" t="s">
        <v>18</v>
      </c>
      <c r="H39" s="82" t="s">
        <v>44</v>
      </c>
      <c r="I39" s="82" t="s">
        <v>213</v>
      </c>
      <c r="J39" s="48">
        <v>3549230</v>
      </c>
      <c r="K39" s="83">
        <v>248300</v>
      </c>
      <c r="L39" s="83">
        <v>0</v>
      </c>
      <c r="M39" s="83">
        <v>0</v>
      </c>
      <c r="N39" s="83">
        <f>SUM(J39:M39)</f>
        <v>3797530</v>
      </c>
    </row>
    <row r="40" spans="1:14" ht="25.5" hidden="1" outlineLevel="2" x14ac:dyDescent="0.25">
      <c r="A40" s="79">
        <v>33</v>
      </c>
      <c r="B40" s="70" t="s">
        <v>634</v>
      </c>
      <c r="C40" s="84" t="s">
        <v>260</v>
      </c>
      <c r="D40" s="80" t="s">
        <v>603</v>
      </c>
      <c r="E40" s="81">
        <v>5181469</v>
      </c>
      <c r="F40" s="70" t="s">
        <v>275</v>
      </c>
      <c r="G40" s="82" t="s">
        <v>18</v>
      </c>
      <c r="H40" s="82" t="s">
        <v>13</v>
      </c>
      <c r="I40" s="82" t="s">
        <v>14</v>
      </c>
      <c r="J40" s="48">
        <v>2730180</v>
      </c>
      <c r="K40" s="83">
        <v>191000</v>
      </c>
      <c r="L40" s="83">
        <v>0</v>
      </c>
      <c r="M40" s="83">
        <v>0</v>
      </c>
      <c r="N40" s="83">
        <f>SUM(J40:M40)</f>
        <v>2921180</v>
      </c>
    </row>
    <row r="41" spans="1:14" ht="38.25" hidden="1" outlineLevel="2" x14ac:dyDescent="0.25">
      <c r="A41" s="79">
        <v>34</v>
      </c>
      <c r="B41" s="70" t="s">
        <v>634</v>
      </c>
      <c r="C41" s="84" t="s">
        <v>260</v>
      </c>
      <c r="D41" s="80" t="s">
        <v>603</v>
      </c>
      <c r="E41" s="81">
        <v>6965352</v>
      </c>
      <c r="F41" s="70" t="s">
        <v>269</v>
      </c>
      <c r="G41" s="82" t="s">
        <v>18</v>
      </c>
      <c r="H41" s="82" t="s">
        <v>44</v>
      </c>
      <c r="I41" s="82" t="s">
        <v>59</v>
      </c>
      <c r="J41" s="48">
        <v>3134250</v>
      </c>
      <c r="K41" s="83">
        <v>219200</v>
      </c>
      <c r="L41" s="83">
        <v>0</v>
      </c>
      <c r="M41" s="83">
        <v>0</v>
      </c>
      <c r="N41" s="83">
        <f>SUM(J41:M41)</f>
        <v>3353450</v>
      </c>
    </row>
    <row r="42" spans="1:14" ht="38.25" hidden="1" outlineLevel="2" x14ac:dyDescent="0.25">
      <c r="A42" s="79">
        <v>35</v>
      </c>
      <c r="B42" s="70" t="s">
        <v>311</v>
      </c>
      <c r="C42" s="79">
        <v>62180444</v>
      </c>
      <c r="D42" s="80" t="s">
        <v>603</v>
      </c>
      <c r="E42" s="81">
        <v>1373730</v>
      </c>
      <c r="F42" s="70" t="s">
        <v>312</v>
      </c>
      <c r="G42" s="82" t="s">
        <v>18</v>
      </c>
      <c r="H42" s="82" t="s">
        <v>13</v>
      </c>
      <c r="I42" s="82" t="s">
        <v>153</v>
      </c>
      <c r="J42" s="48">
        <v>802880</v>
      </c>
      <c r="K42" s="83">
        <v>59200</v>
      </c>
      <c r="L42" s="83">
        <v>0</v>
      </c>
      <c r="M42" s="83">
        <v>0</v>
      </c>
      <c r="N42" s="83">
        <f>SUM(J42:M42)</f>
        <v>862080</v>
      </c>
    </row>
    <row r="43" spans="1:14" ht="51" hidden="1" outlineLevel="2" x14ac:dyDescent="0.25">
      <c r="A43" s="79">
        <v>36</v>
      </c>
      <c r="B43" s="70" t="s">
        <v>319</v>
      </c>
      <c r="C43" s="79">
        <v>71193430</v>
      </c>
      <c r="D43" s="80" t="s">
        <v>603</v>
      </c>
      <c r="E43" s="81">
        <v>6962438</v>
      </c>
      <c r="F43" s="70" t="s">
        <v>328</v>
      </c>
      <c r="G43" s="82" t="s">
        <v>18</v>
      </c>
      <c r="H43" s="82" t="s">
        <v>44</v>
      </c>
      <c r="I43" s="82" t="s">
        <v>37</v>
      </c>
      <c r="J43" s="48">
        <v>3440020</v>
      </c>
      <c r="K43" s="83">
        <v>240600</v>
      </c>
      <c r="L43" s="83">
        <v>0</v>
      </c>
      <c r="M43" s="83">
        <v>0</v>
      </c>
      <c r="N43" s="83">
        <f>SUM(J43:M43)</f>
        <v>3680620</v>
      </c>
    </row>
    <row r="44" spans="1:14" ht="63.75" hidden="1" outlineLevel="2" x14ac:dyDescent="0.25">
      <c r="A44" s="79">
        <v>37</v>
      </c>
      <c r="B44" s="70" t="s">
        <v>415</v>
      </c>
      <c r="C44" s="79">
        <v>70850917</v>
      </c>
      <c r="D44" s="80" t="s">
        <v>603</v>
      </c>
      <c r="E44" s="81">
        <v>5055183</v>
      </c>
      <c r="F44" s="70" t="s">
        <v>416</v>
      </c>
      <c r="G44" s="82" t="s">
        <v>18</v>
      </c>
      <c r="H44" s="82" t="s">
        <v>44</v>
      </c>
      <c r="I44" s="82" t="s">
        <v>14</v>
      </c>
      <c r="J44" s="48">
        <v>2293350</v>
      </c>
      <c r="K44" s="83">
        <v>153900</v>
      </c>
      <c r="L44" s="83">
        <v>0</v>
      </c>
      <c r="M44" s="83">
        <v>0</v>
      </c>
      <c r="N44" s="83">
        <f>SUM(J44:M44)</f>
        <v>2447250</v>
      </c>
    </row>
    <row r="45" spans="1:14" ht="51" hidden="1" outlineLevel="2" x14ac:dyDescent="0.25">
      <c r="A45" s="79">
        <v>38</v>
      </c>
      <c r="B45" s="70" t="s">
        <v>335</v>
      </c>
      <c r="C45" s="79">
        <v>71230629</v>
      </c>
      <c r="D45" s="80" t="s">
        <v>603</v>
      </c>
      <c r="E45" s="81">
        <v>4417383</v>
      </c>
      <c r="F45" s="70" t="s">
        <v>337</v>
      </c>
      <c r="G45" s="82" t="s">
        <v>18</v>
      </c>
      <c r="H45" s="82" t="s">
        <v>44</v>
      </c>
      <c r="I45" s="82" t="s">
        <v>187</v>
      </c>
      <c r="J45" s="48">
        <v>1995000</v>
      </c>
      <c r="K45" s="83">
        <v>143200</v>
      </c>
      <c r="L45" s="83">
        <v>0</v>
      </c>
      <c r="M45" s="83">
        <v>0</v>
      </c>
      <c r="N45" s="83">
        <f>SUM(J45:M45)</f>
        <v>2138200</v>
      </c>
    </row>
    <row r="46" spans="1:14" outlineLevel="1" collapsed="1" x14ac:dyDescent="0.25">
      <c r="A46" s="79"/>
      <c r="B46" s="70"/>
      <c r="C46" s="79"/>
      <c r="D46" s="95" t="s">
        <v>668</v>
      </c>
      <c r="E46" s="81"/>
      <c r="F46" s="70"/>
      <c r="G46" s="82"/>
      <c r="H46" s="82"/>
      <c r="I46" s="82"/>
      <c r="J46" s="48">
        <f>SUBTOTAL(9,J27:J45)</f>
        <v>39292150</v>
      </c>
      <c r="K46" s="83">
        <f>SUBTOTAL(9,K27:K45)</f>
        <v>2748300</v>
      </c>
      <c r="L46" s="83">
        <f>SUBTOTAL(9,L27:L45)</f>
        <v>0</v>
      </c>
      <c r="M46" s="85">
        <f>SUBTOTAL(9,M27:M45)</f>
        <v>0</v>
      </c>
      <c r="N46" s="83">
        <f>SUBTOTAL(9,N27:N45)</f>
        <v>42040450</v>
      </c>
    </row>
    <row r="47" spans="1:14" ht="38.25" hidden="1" outlineLevel="2" x14ac:dyDescent="0.25">
      <c r="A47" s="79">
        <v>39</v>
      </c>
      <c r="B47" s="70" t="s">
        <v>634</v>
      </c>
      <c r="C47" s="84" t="s">
        <v>260</v>
      </c>
      <c r="D47" s="80" t="s">
        <v>635</v>
      </c>
      <c r="E47" s="81">
        <v>1056682</v>
      </c>
      <c r="F47" s="70" t="s">
        <v>264</v>
      </c>
      <c r="G47" s="82" t="s">
        <v>28</v>
      </c>
      <c r="H47" s="82" t="s">
        <v>44</v>
      </c>
      <c r="I47" s="82" t="s">
        <v>153</v>
      </c>
      <c r="J47" s="48">
        <v>15591990</v>
      </c>
      <c r="K47" s="83">
        <v>0</v>
      </c>
      <c r="L47" s="83">
        <v>175000</v>
      </c>
      <c r="M47" s="85">
        <v>0</v>
      </c>
      <c r="N47" s="83">
        <f>SUM(J47:M47)</f>
        <v>15766990</v>
      </c>
    </row>
    <row r="48" spans="1:14" ht="38.25" hidden="1" outlineLevel="2" x14ac:dyDescent="0.25">
      <c r="A48" s="79">
        <v>40</v>
      </c>
      <c r="B48" s="70" t="s">
        <v>634</v>
      </c>
      <c r="C48" s="84" t="s">
        <v>260</v>
      </c>
      <c r="D48" s="80" t="s">
        <v>635</v>
      </c>
      <c r="E48" s="81">
        <v>2044545</v>
      </c>
      <c r="F48" s="70" t="s">
        <v>262</v>
      </c>
      <c r="G48" s="82" t="s">
        <v>28</v>
      </c>
      <c r="H48" s="82" t="s">
        <v>44</v>
      </c>
      <c r="I48" s="82" t="s">
        <v>53</v>
      </c>
      <c r="J48" s="48">
        <v>6190900</v>
      </c>
      <c r="K48" s="83">
        <v>0</v>
      </c>
      <c r="L48" s="83">
        <v>75000</v>
      </c>
      <c r="M48" s="83">
        <v>0</v>
      </c>
      <c r="N48" s="83">
        <f>SUM(J48:M48)</f>
        <v>6265900</v>
      </c>
    </row>
    <row r="49" spans="1:14" ht="51" hidden="1" outlineLevel="2" x14ac:dyDescent="0.25">
      <c r="A49" s="79">
        <v>41</v>
      </c>
      <c r="B49" s="70" t="s">
        <v>319</v>
      </c>
      <c r="C49" s="79">
        <v>71193430</v>
      </c>
      <c r="D49" s="80" t="s">
        <v>635</v>
      </c>
      <c r="E49" s="81">
        <v>1254323</v>
      </c>
      <c r="F49" s="70" t="s">
        <v>320</v>
      </c>
      <c r="G49" s="82" t="s">
        <v>28</v>
      </c>
      <c r="H49" s="82" t="s">
        <v>44</v>
      </c>
      <c r="I49" s="82" t="s">
        <v>37</v>
      </c>
      <c r="J49" s="48">
        <v>35906420</v>
      </c>
      <c r="K49" s="83">
        <v>0</v>
      </c>
      <c r="L49" s="83">
        <v>192400</v>
      </c>
      <c r="M49" s="83">
        <v>0</v>
      </c>
      <c r="N49" s="83">
        <f>SUM(J49:M49)</f>
        <v>36098820</v>
      </c>
    </row>
    <row r="50" spans="1:14" ht="63.75" hidden="1" outlineLevel="2" x14ac:dyDescent="0.25">
      <c r="A50" s="79">
        <v>42</v>
      </c>
      <c r="B50" s="70" t="s">
        <v>415</v>
      </c>
      <c r="C50" s="79">
        <v>70850917</v>
      </c>
      <c r="D50" s="80" t="s">
        <v>635</v>
      </c>
      <c r="E50" s="81">
        <v>5277371</v>
      </c>
      <c r="F50" s="70" t="s">
        <v>752</v>
      </c>
      <c r="G50" s="82" t="s">
        <v>28</v>
      </c>
      <c r="H50" s="82" t="s">
        <v>44</v>
      </c>
      <c r="I50" s="82" t="s">
        <v>14</v>
      </c>
      <c r="J50" s="48">
        <v>8241480</v>
      </c>
      <c r="K50" s="83">
        <v>0</v>
      </c>
      <c r="L50" s="83">
        <v>90000</v>
      </c>
      <c r="M50" s="83">
        <v>0</v>
      </c>
      <c r="N50" s="83">
        <f>SUM(J50:M50)</f>
        <v>8331480</v>
      </c>
    </row>
    <row r="51" spans="1:14" ht="63.75" hidden="1" outlineLevel="2" x14ac:dyDescent="0.25">
      <c r="A51" s="79">
        <v>43</v>
      </c>
      <c r="B51" s="70" t="s">
        <v>415</v>
      </c>
      <c r="C51" s="79">
        <v>70850917</v>
      </c>
      <c r="D51" s="80" t="s">
        <v>635</v>
      </c>
      <c r="E51" s="81">
        <v>6482378</v>
      </c>
      <c r="F51" s="70" t="s">
        <v>418</v>
      </c>
      <c r="G51" s="82" t="s">
        <v>28</v>
      </c>
      <c r="H51" s="82" t="s">
        <v>44</v>
      </c>
      <c r="I51" s="82" t="s">
        <v>29</v>
      </c>
      <c r="J51" s="48">
        <v>13071000</v>
      </c>
      <c r="K51" s="83">
        <v>0</v>
      </c>
      <c r="L51" s="83">
        <v>0</v>
      </c>
      <c r="M51" s="83">
        <v>0</v>
      </c>
      <c r="N51" s="83">
        <f>SUM(J51:M51)</f>
        <v>13071000</v>
      </c>
    </row>
    <row r="52" spans="1:14" ht="51" hidden="1" outlineLevel="2" x14ac:dyDescent="0.25">
      <c r="A52" s="79">
        <v>44</v>
      </c>
      <c r="B52" s="70" t="s">
        <v>423</v>
      </c>
      <c r="C52" s="84" t="s">
        <v>424</v>
      </c>
      <c r="D52" s="80" t="s">
        <v>635</v>
      </c>
      <c r="E52" s="81">
        <v>2322188</v>
      </c>
      <c r="F52" s="70" t="s">
        <v>407</v>
      </c>
      <c r="G52" s="82" t="s">
        <v>28</v>
      </c>
      <c r="H52" s="82" t="s">
        <v>44</v>
      </c>
      <c r="I52" s="82" t="s">
        <v>37</v>
      </c>
      <c r="J52" s="48">
        <v>9355190</v>
      </c>
      <c r="K52" s="83">
        <v>0</v>
      </c>
      <c r="L52" s="83">
        <v>105000</v>
      </c>
      <c r="M52" s="83">
        <v>0</v>
      </c>
      <c r="N52" s="83">
        <f>SUM(J52:M52)</f>
        <v>9460190</v>
      </c>
    </row>
    <row r="53" spans="1:14" ht="51" hidden="1" outlineLevel="2" x14ac:dyDescent="0.25">
      <c r="A53" s="79">
        <v>45</v>
      </c>
      <c r="B53" s="70" t="s">
        <v>423</v>
      </c>
      <c r="C53" s="84" t="s">
        <v>424</v>
      </c>
      <c r="D53" s="80" t="s">
        <v>635</v>
      </c>
      <c r="E53" s="81">
        <v>3212835</v>
      </c>
      <c r="F53" s="70" t="s">
        <v>413</v>
      </c>
      <c r="G53" s="82" t="s">
        <v>28</v>
      </c>
      <c r="H53" s="82" t="s">
        <v>44</v>
      </c>
      <c r="I53" s="82" t="s">
        <v>187</v>
      </c>
      <c r="J53" s="48">
        <v>10246160</v>
      </c>
      <c r="K53" s="83">
        <v>0</v>
      </c>
      <c r="L53" s="83">
        <v>115000</v>
      </c>
      <c r="M53" s="83">
        <v>0</v>
      </c>
      <c r="N53" s="83">
        <f>SUM(J53:M53)</f>
        <v>10361160</v>
      </c>
    </row>
    <row r="54" spans="1:14" ht="51" hidden="1" outlineLevel="2" x14ac:dyDescent="0.25">
      <c r="A54" s="79">
        <v>46</v>
      </c>
      <c r="B54" s="70" t="s">
        <v>423</v>
      </c>
      <c r="C54" s="84" t="s">
        <v>424</v>
      </c>
      <c r="D54" s="80" t="s">
        <v>635</v>
      </c>
      <c r="E54" s="81">
        <v>5001473</v>
      </c>
      <c r="F54" s="70" t="s">
        <v>403</v>
      </c>
      <c r="G54" s="82" t="s">
        <v>28</v>
      </c>
      <c r="H54" s="82" t="s">
        <v>44</v>
      </c>
      <c r="I54" s="82" t="s">
        <v>56</v>
      </c>
      <c r="J54" s="48">
        <v>24408610</v>
      </c>
      <c r="K54" s="83">
        <v>0</v>
      </c>
      <c r="L54" s="83">
        <v>130100</v>
      </c>
      <c r="M54" s="83">
        <v>0</v>
      </c>
      <c r="N54" s="83">
        <f>SUM(J54:M54)</f>
        <v>24538710</v>
      </c>
    </row>
    <row r="55" spans="1:14" ht="51" hidden="1" outlineLevel="2" x14ac:dyDescent="0.25">
      <c r="A55" s="79">
        <v>47</v>
      </c>
      <c r="B55" s="70" t="s">
        <v>423</v>
      </c>
      <c r="C55" s="84" t="s">
        <v>424</v>
      </c>
      <c r="D55" s="80" t="s">
        <v>635</v>
      </c>
      <c r="E55" s="81">
        <v>5136643</v>
      </c>
      <c r="F55" s="70" t="s">
        <v>427</v>
      </c>
      <c r="G55" s="82" t="s">
        <v>28</v>
      </c>
      <c r="H55" s="82" t="s">
        <v>44</v>
      </c>
      <c r="I55" s="82" t="s">
        <v>81</v>
      </c>
      <c r="J55" s="48">
        <v>19605000</v>
      </c>
      <c r="K55" s="83">
        <v>0</v>
      </c>
      <c r="L55" s="83">
        <v>0</v>
      </c>
      <c r="M55" s="83">
        <v>0</v>
      </c>
      <c r="N55" s="83">
        <f>SUM(J55:M55)</f>
        <v>19605000</v>
      </c>
    </row>
    <row r="56" spans="1:14" ht="51" hidden="1" outlineLevel="2" x14ac:dyDescent="0.25">
      <c r="A56" s="79">
        <v>48</v>
      </c>
      <c r="B56" s="70" t="s">
        <v>423</v>
      </c>
      <c r="C56" s="84" t="s">
        <v>424</v>
      </c>
      <c r="D56" s="80" t="s">
        <v>635</v>
      </c>
      <c r="E56" s="81">
        <v>7057786</v>
      </c>
      <c r="F56" s="70" t="s">
        <v>425</v>
      </c>
      <c r="G56" s="82" t="s">
        <v>28</v>
      </c>
      <c r="H56" s="82" t="s">
        <v>44</v>
      </c>
      <c r="I56" s="82" t="s">
        <v>81</v>
      </c>
      <c r="J56" s="48">
        <v>20197360</v>
      </c>
      <c r="K56" s="83">
        <v>0</v>
      </c>
      <c r="L56" s="83">
        <v>106900</v>
      </c>
      <c r="M56" s="83">
        <v>0</v>
      </c>
      <c r="N56" s="83">
        <f>SUM(J56:M56)</f>
        <v>20304260</v>
      </c>
    </row>
    <row r="57" spans="1:14" ht="51" hidden="1" outlineLevel="2" x14ac:dyDescent="0.25">
      <c r="A57" s="79">
        <v>49</v>
      </c>
      <c r="B57" s="70" t="s">
        <v>423</v>
      </c>
      <c r="C57" s="84" t="s">
        <v>424</v>
      </c>
      <c r="D57" s="80" t="s">
        <v>635</v>
      </c>
      <c r="E57" s="81">
        <v>7157277</v>
      </c>
      <c r="F57" s="70" t="s">
        <v>431</v>
      </c>
      <c r="G57" s="82" t="s">
        <v>28</v>
      </c>
      <c r="H57" s="82" t="s">
        <v>44</v>
      </c>
      <c r="I57" s="82" t="s">
        <v>81</v>
      </c>
      <c r="J57" s="48">
        <v>20893000</v>
      </c>
      <c r="K57" s="83">
        <v>0</v>
      </c>
      <c r="L57" s="83">
        <v>245100</v>
      </c>
      <c r="M57" s="83">
        <v>0</v>
      </c>
      <c r="N57" s="83">
        <f>SUM(J57:M57)</f>
        <v>21138100</v>
      </c>
    </row>
    <row r="58" spans="1:14" ht="51" hidden="1" outlineLevel="2" x14ac:dyDescent="0.25">
      <c r="A58" s="79">
        <v>50</v>
      </c>
      <c r="B58" s="70" t="s">
        <v>423</v>
      </c>
      <c r="C58" s="84" t="s">
        <v>424</v>
      </c>
      <c r="D58" s="80" t="s">
        <v>635</v>
      </c>
      <c r="E58" s="81">
        <v>7250615</v>
      </c>
      <c r="F58" s="70" t="s">
        <v>750</v>
      </c>
      <c r="G58" s="89" t="s">
        <v>28</v>
      </c>
      <c r="H58" s="89" t="s">
        <v>44</v>
      </c>
      <c r="I58" s="82" t="s">
        <v>37</v>
      </c>
      <c r="J58" s="48">
        <v>1412460</v>
      </c>
      <c r="K58" s="83">
        <v>0</v>
      </c>
      <c r="L58" s="83">
        <v>36000</v>
      </c>
      <c r="M58" s="83">
        <v>0</v>
      </c>
      <c r="N58" s="83">
        <f>SUM(J58:M58)</f>
        <v>1448460</v>
      </c>
    </row>
    <row r="59" spans="1:14" ht="51" hidden="1" outlineLevel="2" x14ac:dyDescent="0.25">
      <c r="A59" s="79">
        <v>51</v>
      </c>
      <c r="B59" s="70" t="s">
        <v>423</v>
      </c>
      <c r="C59" s="84" t="s">
        <v>424</v>
      </c>
      <c r="D59" s="80" t="s">
        <v>635</v>
      </c>
      <c r="E59" s="81">
        <v>7895834</v>
      </c>
      <c r="F59" s="70" t="s">
        <v>753</v>
      </c>
      <c r="G59" s="82" t="s">
        <v>28</v>
      </c>
      <c r="H59" s="82" t="s">
        <v>44</v>
      </c>
      <c r="I59" s="82" t="s">
        <v>81</v>
      </c>
      <c r="J59" s="48">
        <v>7127770</v>
      </c>
      <c r="K59" s="83">
        <v>0</v>
      </c>
      <c r="L59" s="83">
        <v>80000</v>
      </c>
      <c r="M59" s="83">
        <v>0</v>
      </c>
      <c r="N59" s="83">
        <f>SUM(J59:M59)</f>
        <v>7207770</v>
      </c>
    </row>
    <row r="60" spans="1:14" ht="51" hidden="1" outlineLevel="2" x14ac:dyDescent="0.25">
      <c r="A60" s="79">
        <v>52</v>
      </c>
      <c r="B60" s="70" t="s">
        <v>423</v>
      </c>
      <c r="C60" s="84" t="s">
        <v>424</v>
      </c>
      <c r="D60" s="80" t="s">
        <v>635</v>
      </c>
      <c r="E60" s="81">
        <v>7955879</v>
      </c>
      <c r="F60" s="70" t="s">
        <v>406</v>
      </c>
      <c r="G60" s="82" t="s">
        <v>28</v>
      </c>
      <c r="H60" s="82" t="s">
        <v>44</v>
      </c>
      <c r="I60" s="82" t="s">
        <v>37</v>
      </c>
      <c r="J60" s="48">
        <v>21387870</v>
      </c>
      <c r="K60" s="83">
        <v>0</v>
      </c>
      <c r="L60" s="83">
        <v>243700</v>
      </c>
      <c r="M60" s="83">
        <v>0</v>
      </c>
      <c r="N60" s="83">
        <f>SUM(J60:M60)</f>
        <v>21631570</v>
      </c>
    </row>
    <row r="61" spans="1:14" ht="51" hidden="1" outlineLevel="2" x14ac:dyDescent="0.25">
      <c r="A61" s="79">
        <v>53</v>
      </c>
      <c r="B61" s="70" t="s">
        <v>423</v>
      </c>
      <c r="C61" s="84" t="s">
        <v>424</v>
      </c>
      <c r="D61" s="80" t="s">
        <v>635</v>
      </c>
      <c r="E61" s="81">
        <v>9147782</v>
      </c>
      <c r="F61" s="70" t="s">
        <v>433</v>
      </c>
      <c r="G61" s="82" t="s">
        <v>28</v>
      </c>
      <c r="H61" s="82" t="s">
        <v>44</v>
      </c>
      <c r="I61" s="82" t="s">
        <v>81</v>
      </c>
      <c r="J61" s="48">
        <v>16742830</v>
      </c>
      <c r="K61" s="83">
        <v>0</v>
      </c>
      <c r="L61" s="83">
        <v>185000</v>
      </c>
      <c r="M61" s="83">
        <v>0</v>
      </c>
      <c r="N61" s="83">
        <f>SUM(J61:M61)</f>
        <v>16927830</v>
      </c>
    </row>
    <row r="62" spans="1:14" ht="51" hidden="1" outlineLevel="2" x14ac:dyDescent="0.25">
      <c r="A62" s="79">
        <v>54</v>
      </c>
      <c r="B62" s="70" t="s">
        <v>423</v>
      </c>
      <c r="C62" s="84" t="s">
        <v>424</v>
      </c>
      <c r="D62" s="80" t="s">
        <v>635</v>
      </c>
      <c r="E62" s="81">
        <v>9227617</v>
      </c>
      <c r="F62" s="70" t="s">
        <v>434</v>
      </c>
      <c r="G62" s="82" t="s">
        <v>28</v>
      </c>
      <c r="H62" s="82" t="s">
        <v>44</v>
      </c>
      <c r="I62" s="82" t="s">
        <v>81</v>
      </c>
      <c r="J62" s="48">
        <v>19962680</v>
      </c>
      <c r="K62" s="83">
        <v>0</v>
      </c>
      <c r="L62" s="83">
        <v>215100</v>
      </c>
      <c r="M62" s="83">
        <v>0</v>
      </c>
      <c r="N62" s="83">
        <f>SUM(J62:M62)</f>
        <v>20177780</v>
      </c>
    </row>
    <row r="63" spans="1:14" ht="51" hidden="1" outlineLevel="2" x14ac:dyDescent="0.25">
      <c r="A63" s="79">
        <v>55</v>
      </c>
      <c r="B63" s="70" t="s">
        <v>436</v>
      </c>
      <c r="C63" s="79">
        <v>49562827</v>
      </c>
      <c r="D63" s="80" t="s">
        <v>635</v>
      </c>
      <c r="E63" s="79">
        <v>5730896</v>
      </c>
      <c r="F63" s="70" t="s">
        <v>758</v>
      </c>
      <c r="G63" s="82" t="s">
        <v>28</v>
      </c>
      <c r="H63" s="82" t="s">
        <v>44</v>
      </c>
      <c r="I63" s="82" t="s">
        <v>101</v>
      </c>
      <c r="J63" s="48">
        <v>8018740</v>
      </c>
      <c r="K63" s="83">
        <v>0</v>
      </c>
      <c r="L63" s="83">
        <v>90000</v>
      </c>
      <c r="M63" s="85">
        <v>0</v>
      </c>
      <c r="N63" s="83">
        <f>SUM(J63:M63)</f>
        <v>8108740</v>
      </c>
    </row>
    <row r="64" spans="1:14" ht="51" hidden="1" outlineLevel="2" x14ac:dyDescent="0.25">
      <c r="A64" s="79">
        <v>56</v>
      </c>
      <c r="B64" s="70" t="s">
        <v>436</v>
      </c>
      <c r="C64" s="79">
        <v>49562827</v>
      </c>
      <c r="D64" s="80" t="s">
        <v>635</v>
      </c>
      <c r="E64" s="79">
        <v>8138516</v>
      </c>
      <c r="F64" s="70" t="s">
        <v>760</v>
      </c>
      <c r="G64" s="82" t="s">
        <v>28</v>
      </c>
      <c r="H64" s="82" t="s">
        <v>44</v>
      </c>
      <c r="I64" s="82" t="s">
        <v>101</v>
      </c>
      <c r="J64" s="48">
        <v>8018740</v>
      </c>
      <c r="K64" s="83">
        <v>0</v>
      </c>
      <c r="L64" s="83">
        <v>90000</v>
      </c>
      <c r="M64" s="83">
        <v>0</v>
      </c>
      <c r="N64" s="83">
        <f>SUM(J64:M64)</f>
        <v>8108740</v>
      </c>
    </row>
    <row r="65" spans="1:14" ht="29.25" customHeight="1" outlineLevel="1" collapsed="1" x14ac:dyDescent="0.25">
      <c r="A65" s="79"/>
      <c r="B65" s="70"/>
      <c r="C65" s="79"/>
      <c r="D65" s="95" t="s">
        <v>669</v>
      </c>
      <c r="E65" s="79"/>
      <c r="F65" s="70"/>
      <c r="G65" s="82"/>
      <c r="H65" s="82"/>
      <c r="I65" s="82"/>
      <c r="J65" s="48">
        <f>SUBTOTAL(9,J47:J64)</f>
        <v>266378200</v>
      </c>
      <c r="K65" s="83">
        <f>SUBTOTAL(9,K47:K64)</f>
        <v>0</v>
      </c>
      <c r="L65" s="83">
        <f>SUBTOTAL(9,L47:L64)</f>
        <v>2174300</v>
      </c>
      <c r="M65" s="83">
        <f>SUBTOTAL(9,M47:M64)</f>
        <v>0</v>
      </c>
      <c r="N65" s="83">
        <f>SUBTOTAL(9,N47:N64)</f>
        <v>268552500</v>
      </c>
    </row>
    <row r="66" spans="1:14" ht="25.5" hidden="1" outlineLevel="2" x14ac:dyDescent="0.25">
      <c r="A66" s="79">
        <v>57</v>
      </c>
      <c r="B66" s="70" t="s">
        <v>62</v>
      </c>
      <c r="C66" s="79">
        <v>29295327</v>
      </c>
      <c r="D66" s="80" t="s">
        <v>596</v>
      </c>
      <c r="E66" s="81">
        <v>6991665</v>
      </c>
      <c r="F66" s="70" t="s">
        <v>62</v>
      </c>
      <c r="G66" s="82" t="s">
        <v>28</v>
      </c>
      <c r="H66" s="82" t="s">
        <v>13</v>
      </c>
      <c r="I66" s="82" t="s">
        <v>56</v>
      </c>
      <c r="J66" s="48">
        <v>11300000</v>
      </c>
      <c r="K66" s="83">
        <v>0</v>
      </c>
      <c r="L66" s="83">
        <v>0</v>
      </c>
      <c r="M66" s="83">
        <v>0</v>
      </c>
      <c r="N66" s="83">
        <f>SUM(J66:M66)</f>
        <v>11300000</v>
      </c>
    </row>
    <row r="67" spans="1:14" ht="38.25" hidden="1" outlineLevel="2" x14ac:dyDescent="0.25">
      <c r="A67" s="79">
        <v>58</v>
      </c>
      <c r="B67" s="70" t="s">
        <v>65</v>
      </c>
      <c r="C67" s="79">
        <v>47934531</v>
      </c>
      <c r="D67" s="80" t="s">
        <v>596</v>
      </c>
      <c r="E67" s="81">
        <v>1375503</v>
      </c>
      <c r="F67" s="70" t="s">
        <v>65</v>
      </c>
      <c r="G67" s="82" t="s">
        <v>28</v>
      </c>
      <c r="H67" s="82" t="s">
        <v>13</v>
      </c>
      <c r="I67" s="82" t="s">
        <v>66</v>
      </c>
      <c r="J67" s="48">
        <v>17056230</v>
      </c>
      <c r="K67" s="83">
        <v>0</v>
      </c>
      <c r="L67" s="83">
        <v>490700</v>
      </c>
      <c r="M67" s="83">
        <v>0</v>
      </c>
      <c r="N67" s="83">
        <f>SUM(J67:M67)</f>
        <v>17546930</v>
      </c>
    </row>
    <row r="68" spans="1:14" ht="25.5" hidden="1" outlineLevel="2" x14ac:dyDescent="0.25">
      <c r="A68" s="79">
        <v>59</v>
      </c>
      <c r="B68" s="70" t="s">
        <v>91</v>
      </c>
      <c r="C68" s="79">
        <v>73633178</v>
      </c>
      <c r="D68" s="80" t="s">
        <v>596</v>
      </c>
      <c r="E68" s="81">
        <v>1320592</v>
      </c>
      <c r="F68" s="70" t="s">
        <v>92</v>
      </c>
      <c r="G68" s="82" t="s">
        <v>28</v>
      </c>
      <c r="H68" s="82" t="s">
        <v>13</v>
      </c>
      <c r="I68" s="82" t="s">
        <v>59</v>
      </c>
      <c r="J68" s="48">
        <v>8439130</v>
      </c>
      <c r="K68" s="83">
        <v>0</v>
      </c>
      <c r="L68" s="83">
        <v>346300</v>
      </c>
      <c r="M68" s="83">
        <v>0</v>
      </c>
      <c r="N68" s="83">
        <f>SUM(J68:M68)</f>
        <v>8785430</v>
      </c>
    </row>
    <row r="69" spans="1:14" ht="25.5" hidden="1" outlineLevel="2" x14ac:dyDescent="0.25">
      <c r="A69" s="79">
        <v>60</v>
      </c>
      <c r="B69" s="70" t="s">
        <v>91</v>
      </c>
      <c r="C69" s="79">
        <v>73633178</v>
      </c>
      <c r="D69" s="80" t="s">
        <v>596</v>
      </c>
      <c r="E69" s="81">
        <v>6211334</v>
      </c>
      <c r="F69" s="70" t="s">
        <v>95</v>
      </c>
      <c r="G69" s="82" t="s">
        <v>28</v>
      </c>
      <c r="H69" s="82" t="s">
        <v>13</v>
      </c>
      <c r="I69" s="82" t="s">
        <v>59</v>
      </c>
      <c r="J69" s="48">
        <v>3616770</v>
      </c>
      <c r="K69" s="83">
        <v>0</v>
      </c>
      <c r="L69" s="83">
        <v>148400</v>
      </c>
      <c r="M69" s="83">
        <v>0</v>
      </c>
      <c r="N69" s="83">
        <f>SUM(J69:M69)</f>
        <v>3765170</v>
      </c>
    </row>
    <row r="70" spans="1:14" ht="38.25" hidden="1" outlineLevel="2" x14ac:dyDescent="0.25">
      <c r="A70" s="79">
        <v>61</v>
      </c>
      <c r="B70" s="70" t="s">
        <v>387</v>
      </c>
      <c r="C70" s="79">
        <v>70851042</v>
      </c>
      <c r="D70" s="80" t="s">
        <v>596</v>
      </c>
      <c r="E70" s="81">
        <v>8660859</v>
      </c>
      <c r="F70" s="70" t="s">
        <v>387</v>
      </c>
      <c r="G70" s="82" t="s">
        <v>28</v>
      </c>
      <c r="H70" s="82" t="s">
        <v>13</v>
      </c>
      <c r="I70" s="82" t="s">
        <v>14</v>
      </c>
      <c r="J70" s="48">
        <v>6831670</v>
      </c>
      <c r="K70" s="83">
        <v>0</v>
      </c>
      <c r="L70" s="83">
        <v>0</v>
      </c>
      <c r="M70" s="83">
        <v>0</v>
      </c>
      <c r="N70" s="83">
        <f>SUM(J70:M70)</f>
        <v>6831670</v>
      </c>
    </row>
    <row r="71" spans="1:14" ht="25.5" hidden="1" outlineLevel="2" x14ac:dyDescent="0.25">
      <c r="A71" s="79">
        <v>62</v>
      </c>
      <c r="B71" s="70" t="s">
        <v>115</v>
      </c>
      <c r="C71" s="79">
        <v>68684053</v>
      </c>
      <c r="D71" s="80" t="s">
        <v>596</v>
      </c>
      <c r="E71" s="81">
        <v>5508286</v>
      </c>
      <c r="F71" s="70" t="s">
        <v>115</v>
      </c>
      <c r="G71" s="82" t="s">
        <v>28</v>
      </c>
      <c r="H71" s="82" t="s">
        <v>13</v>
      </c>
      <c r="I71" s="82" t="s">
        <v>37</v>
      </c>
      <c r="J71" s="48">
        <v>3817700</v>
      </c>
      <c r="K71" s="83">
        <v>0</v>
      </c>
      <c r="L71" s="83">
        <v>156600</v>
      </c>
      <c r="M71" s="83">
        <v>0</v>
      </c>
      <c r="N71" s="83">
        <f>SUM(J71:M71)</f>
        <v>3974300</v>
      </c>
    </row>
    <row r="72" spans="1:14" ht="38.25" hidden="1" outlineLevel="2" x14ac:dyDescent="0.25">
      <c r="A72" s="79">
        <v>63</v>
      </c>
      <c r="B72" s="70" t="s">
        <v>388</v>
      </c>
      <c r="C72" s="79">
        <v>70850895</v>
      </c>
      <c r="D72" s="80" t="s">
        <v>596</v>
      </c>
      <c r="E72" s="81">
        <v>9612398</v>
      </c>
      <c r="F72" s="70" t="s">
        <v>388</v>
      </c>
      <c r="G72" s="82" t="s">
        <v>28</v>
      </c>
      <c r="H72" s="82" t="s">
        <v>13</v>
      </c>
      <c r="I72" s="82" t="s">
        <v>53</v>
      </c>
      <c r="J72" s="48">
        <v>16622600</v>
      </c>
      <c r="K72" s="83">
        <v>0</v>
      </c>
      <c r="L72" s="83">
        <v>478200</v>
      </c>
      <c r="M72" s="83">
        <v>0</v>
      </c>
      <c r="N72" s="83">
        <f>SUM(J72:M72)</f>
        <v>17100800</v>
      </c>
    </row>
    <row r="73" spans="1:14" ht="51" hidden="1" outlineLevel="2" x14ac:dyDescent="0.25">
      <c r="A73" s="79">
        <v>64</v>
      </c>
      <c r="B73" s="70" t="s">
        <v>656</v>
      </c>
      <c r="C73" s="79">
        <v>70850909</v>
      </c>
      <c r="D73" s="80" t="s">
        <v>596</v>
      </c>
      <c r="E73" s="81">
        <v>6523437</v>
      </c>
      <c r="F73" s="70" t="s">
        <v>656</v>
      </c>
      <c r="G73" s="82" t="s">
        <v>28</v>
      </c>
      <c r="H73" s="82" t="s">
        <v>13</v>
      </c>
      <c r="I73" s="82" t="s">
        <v>143</v>
      </c>
      <c r="J73" s="48">
        <v>8037260</v>
      </c>
      <c r="K73" s="83">
        <v>0</v>
      </c>
      <c r="L73" s="83">
        <v>329900</v>
      </c>
      <c r="M73" s="83">
        <v>0</v>
      </c>
      <c r="N73" s="83">
        <f>SUM(J73:M73)</f>
        <v>8367160</v>
      </c>
    </row>
    <row r="74" spans="1:14" ht="38.25" hidden="1" outlineLevel="2" x14ac:dyDescent="0.25">
      <c r="A74" s="79">
        <v>65</v>
      </c>
      <c r="B74" s="70" t="s">
        <v>390</v>
      </c>
      <c r="C74" s="79">
        <v>70850941</v>
      </c>
      <c r="D74" s="80" t="s">
        <v>596</v>
      </c>
      <c r="E74" s="81">
        <v>6376307</v>
      </c>
      <c r="F74" s="70" t="s">
        <v>390</v>
      </c>
      <c r="G74" s="82" t="s">
        <v>28</v>
      </c>
      <c r="H74" s="82" t="s">
        <v>13</v>
      </c>
      <c r="I74" s="82" t="s">
        <v>14</v>
      </c>
      <c r="J74" s="48">
        <v>21392560</v>
      </c>
      <c r="K74" s="83">
        <v>0</v>
      </c>
      <c r="L74" s="83">
        <v>615400</v>
      </c>
      <c r="M74" s="83">
        <v>0</v>
      </c>
      <c r="N74" s="83">
        <f>SUM(J74:M74)</f>
        <v>22007960</v>
      </c>
    </row>
    <row r="75" spans="1:14" ht="51" hidden="1" outlineLevel="2" x14ac:dyDescent="0.25">
      <c r="A75" s="79">
        <v>66</v>
      </c>
      <c r="B75" s="70" t="s">
        <v>391</v>
      </c>
      <c r="C75" s="79">
        <v>70850976</v>
      </c>
      <c r="D75" s="80" t="s">
        <v>596</v>
      </c>
      <c r="E75" s="81">
        <v>5385508</v>
      </c>
      <c r="F75" s="70" t="s">
        <v>391</v>
      </c>
      <c r="G75" s="82" t="s">
        <v>28</v>
      </c>
      <c r="H75" s="82" t="s">
        <v>13</v>
      </c>
      <c r="I75" s="82" t="s">
        <v>153</v>
      </c>
      <c r="J75" s="48">
        <v>12658690</v>
      </c>
      <c r="K75" s="83">
        <v>0</v>
      </c>
      <c r="L75" s="83">
        <v>519500</v>
      </c>
      <c r="M75" s="83">
        <v>0</v>
      </c>
      <c r="N75" s="83">
        <f>SUM(J75:M75)</f>
        <v>13178190</v>
      </c>
    </row>
    <row r="76" spans="1:14" ht="38.25" hidden="1" outlineLevel="2" x14ac:dyDescent="0.25">
      <c r="A76" s="79">
        <v>67</v>
      </c>
      <c r="B76" s="70" t="s">
        <v>145</v>
      </c>
      <c r="C76" s="79">
        <v>48773514</v>
      </c>
      <c r="D76" s="80" t="s">
        <v>596</v>
      </c>
      <c r="E76" s="81">
        <v>5713671</v>
      </c>
      <c r="F76" s="70" t="s">
        <v>725</v>
      </c>
      <c r="G76" s="82" t="s">
        <v>28</v>
      </c>
      <c r="H76" s="82" t="s">
        <v>13</v>
      </c>
      <c r="I76" s="82" t="s">
        <v>59</v>
      </c>
      <c r="J76" s="48">
        <v>3817700</v>
      </c>
      <c r="K76" s="83">
        <v>0</v>
      </c>
      <c r="L76" s="83">
        <v>156600</v>
      </c>
      <c r="M76" s="83">
        <v>0</v>
      </c>
      <c r="N76" s="83">
        <f>SUM(J76:M76)</f>
        <v>3974300</v>
      </c>
    </row>
    <row r="77" spans="1:14" hidden="1" outlineLevel="2" x14ac:dyDescent="0.25">
      <c r="A77" s="79">
        <v>68</v>
      </c>
      <c r="B77" s="70" t="s">
        <v>150</v>
      </c>
      <c r="C77" s="79">
        <v>46276262</v>
      </c>
      <c r="D77" s="80" t="s">
        <v>596</v>
      </c>
      <c r="E77" s="81">
        <v>4645805</v>
      </c>
      <c r="F77" s="70" t="s">
        <v>156</v>
      </c>
      <c r="G77" s="82" t="s">
        <v>28</v>
      </c>
      <c r="H77" s="82" t="s">
        <v>13</v>
      </c>
      <c r="I77" s="82" t="s">
        <v>153</v>
      </c>
      <c r="J77" s="48">
        <v>9242850</v>
      </c>
      <c r="K77" s="83">
        <v>0</v>
      </c>
      <c r="L77" s="83">
        <v>379300</v>
      </c>
      <c r="M77" s="83">
        <v>0</v>
      </c>
      <c r="N77" s="83">
        <f>SUM(J77:M77)</f>
        <v>9622150</v>
      </c>
    </row>
    <row r="78" spans="1:14" ht="25.5" hidden="1" outlineLevel="2" x14ac:dyDescent="0.25">
      <c r="A78" s="79">
        <v>69</v>
      </c>
      <c r="B78" s="70" t="s">
        <v>166</v>
      </c>
      <c r="C78" s="79">
        <v>44018886</v>
      </c>
      <c r="D78" s="80" t="s">
        <v>596</v>
      </c>
      <c r="E78" s="81">
        <v>2566221</v>
      </c>
      <c r="F78" s="70" t="s">
        <v>171</v>
      </c>
      <c r="G78" s="82" t="s">
        <v>28</v>
      </c>
      <c r="H78" s="82" t="s">
        <v>13</v>
      </c>
      <c r="I78" s="82" t="s">
        <v>81</v>
      </c>
      <c r="J78" s="48">
        <v>4822360</v>
      </c>
      <c r="K78" s="83">
        <v>0</v>
      </c>
      <c r="L78" s="83">
        <v>197900</v>
      </c>
      <c r="M78" s="83">
        <v>0</v>
      </c>
      <c r="N78" s="83">
        <f>SUM(J78:M78)</f>
        <v>5020260</v>
      </c>
    </row>
    <row r="79" spans="1:14" ht="25.5" hidden="1" outlineLevel="2" x14ac:dyDescent="0.25">
      <c r="A79" s="79">
        <v>70</v>
      </c>
      <c r="B79" s="70" t="s">
        <v>166</v>
      </c>
      <c r="C79" s="79">
        <v>44018886</v>
      </c>
      <c r="D79" s="80" t="s">
        <v>596</v>
      </c>
      <c r="E79" s="81">
        <v>9608438</v>
      </c>
      <c r="F79" s="70" t="s">
        <v>182</v>
      </c>
      <c r="G79" s="82" t="s">
        <v>28</v>
      </c>
      <c r="H79" s="82" t="s">
        <v>13</v>
      </c>
      <c r="I79" s="82" t="s">
        <v>81</v>
      </c>
      <c r="J79" s="48">
        <v>5626080</v>
      </c>
      <c r="K79" s="83">
        <v>0</v>
      </c>
      <c r="L79" s="83">
        <v>230900</v>
      </c>
      <c r="M79" s="83">
        <v>0</v>
      </c>
      <c r="N79" s="83">
        <f>SUM(J79:M79)</f>
        <v>5856980</v>
      </c>
    </row>
    <row r="80" spans="1:14" ht="25.5" hidden="1" outlineLevel="2" x14ac:dyDescent="0.25">
      <c r="A80" s="79">
        <v>71</v>
      </c>
      <c r="B80" s="70" t="s">
        <v>185</v>
      </c>
      <c r="C80" s="79">
        <v>48489336</v>
      </c>
      <c r="D80" s="80" t="s">
        <v>596</v>
      </c>
      <c r="E80" s="81">
        <v>1494420</v>
      </c>
      <c r="F80" s="70" t="s">
        <v>186</v>
      </c>
      <c r="G80" s="82" t="s">
        <v>28</v>
      </c>
      <c r="H80" s="82" t="s">
        <v>13</v>
      </c>
      <c r="I80" s="82" t="s">
        <v>187</v>
      </c>
      <c r="J80" s="48">
        <v>2411180</v>
      </c>
      <c r="K80" s="83">
        <v>0</v>
      </c>
      <c r="L80" s="83">
        <v>98900</v>
      </c>
      <c r="M80" s="83">
        <v>0</v>
      </c>
      <c r="N80" s="83">
        <f>SUM(J80:M80)</f>
        <v>2510080</v>
      </c>
    </row>
    <row r="81" spans="1:14" hidden="1" outlineLevel="2" x14ac:dyDescent="0.25">
      <c r="A81" s="79">
        <v>72</v>
      </c>
      <c r="B81" s="70" t="s">
        <v>185</v>
      </c>
      <c r="C81" s="79">
        <v>48489336</v>
      </c>
      <c r="D81" s="80" t="s">
        <v>596</v>
      </c>
      <c r="E81" s="81">
        <v>2002899</v>
      </c>
      <c r="F81" s="70" t="s">
        <v>189</v>
      </c>
      <c r="G81" s="82" t="s">
        <v>28</v>
      </c>
      <c r="H81" s="82" t="s">
        <v>13</v>
      </c>
      <c r="I81" s="82" t="s">
        <v>187</v>
      </c>
      <c r="J81" s="48">
        <v>3013970</v>
      </c>
      <c r="K81" s="83">
        <v>0</v>
      </c>
      <c r="L81" s="83">
        <v>123600</v>
      </c>
      <c r="M81" s="83">
        <v>0</v>
      </c>
      <c r="N81" s="83">
        <f>SUM(J81:M81)</f>
        <v>3137570</v>
      </c>
    </row>
    <row r="82" spans="1:14" ht="25.5" hidden="1" outlineLevel="2" x14ac:dyDescent="0.25">
      <c r="A82" s="79">
        <v>73</v>
      </c>
      <c r="B82" s="70" t="s">
        <v>185</v>
      </c>
      <c r="C82" s="79">
        <v>48489336</v>
      </c>
      <c r="D82" s="80" t="s">
        <v>596</v>
      </c>
      <c r="E82" s="81">
        <v>2694393</v>
      </c>
      <c r="F82" s="70" t="s">
        <v>191</v>
      </c>
      <c r="G82" s="82" t="s">
        <v>28</v>
      </c>
      <c r="H82" s="82" t="s">
        <v>13</v>
      </c>
      <c r="I82" s="82" t="s">
        <v>187</v>
      </c>
      <c r="J82" s="48">
        <v>3415830</v>
      </c>
      <c r="K82" s="83">
        <v>0</v>
      </c>
      <c r="L82" s="83">
        <v>140200</v>
      </c>
      <c r="M82" s="83">
        <v>0</v>
      </c>
      <c r="N82" s="83">
        <f>SUM(J82:M82)</f>
        <v>3556030</v>
      </c>
    </row>
    <row r="83" spans="1:14" ht="25.5" hidden="1" outlineLevel="2" x14ac:dyDescent="0.25">
      <c r="A83" s="79">
        <v>74</v>
      </c>
      <c r="B83" s="70" t="s">
        <v>211</v>
      </c>
      <c r="C83" s="79">
        <v>47997885</v>
      </c>
      <c r="D83" s="80" t="s">
        <v>596</v>
      </c>
      <c r="E83" s="81">
        <v>8071473</v>
      </c>
      <c r="F83" s="70" t="s">
        <v>224</v>
      </c>
      <c r="G83" s="82" t="s">
        <v>28</v>
      </c>
      <c r="H83" s="82" t="s">
        <v>13</v>
      </c>
      <c r="I83" s="82" t="s">
        <v>213</v>
      </c>
      <c r="J83" s="48">
        <v>5224220</v>
      </c>
      <c r="K83" s="83">
        <v>0</v>
      </c>
      <c r="L83" s="83">
        <v>214300</v>
      </c>
      <c r="M83" s="83">
        <v>0</v>
      </c>
      <c r="N83" s="83">
        <f>SUM(J83:M83)</f>
        <v>5438520</v>
      </c>
    </row>
    <row r="84" spans="1:14" ht="25.5" hidden="1" outlineLevel="2" x14ac:dyDescent="0.25">
      <c r="A84" s="79">
        <v>75</v>
      </c>
      <c r="B84" s="70" t="s">
        <v>237</v>
      </c>
      <c r="C84" s="79">
        <v>70599858</v>
      </c>
      <c r="D84" s="80" t="s">
        <v>596</v>
      </c>
      <c r="E84" s="81">
        <v>1898055</v>
      </c>
      <c r="F84" s="70" t="s">
        <v>238</v>
      </c>
      <c r="G84" s="82" t="s">
        <v>28</v>
      </c>
      <c r="H84" s="82" t="s">
        <v>13</v>
      </c>
      <c r="I84" s="82" t="s">
        <v>101</v>
      </c>
      <c r="J84" s="48">
        <v>4018630</v>
      </c>
      <c r="K84" s="83">
        <v>0</v>
      </c>
      <c r="L84" s="83">
        <v>164900</v>
      </c>
      <c r="M84" s="83">
        <v>0</v>
      </c>
      <c r="N84" s="83">
        <f>SUM(J84:M84)</f>
        <v>4183530</v>
      </c>
    </row>
    <row r="85" spans="1:14" ht="51" hidden="1" outlineLevel="2" x14ac:dyDescent="0.25">
      <c r="A85" s="79">
        <v>76</v>
      </c>
      <c r="B85" s="70" t="s">
        <v>253</v>
      </c>
      <c r="C85" s="79">
        <v>63029391</v>
      </c>
      <c r="D85" s="80" t="s">
        <v>596</v>
      </c>
      <c r="E85" s="81">
        <v>7633164</v>
      </c>
      <c r="F85" s="70" t="s">
        <v>254</v>
      </c>
      <c r="G85" s="82" t="s">
        <v>28</v>
      </c>
      <c r="H85" s="82" t="s">
        <v>13</v>
      </c>
      <c r="I85" s="82" t="s">
        <v>14</v>
      </c>
      <c r="J85" s="48">
        <v>3817700</v>
      </c>
      <c r="K85" s="83">
        <v>0</v>
      </c>
      <c r="L85" s="83">
        <v>156600</v>
      </c>
      <c r="M85" s="83">
        <v>0</v>
      </c>
      <c r="N85" s="83">
        <f>SUM(J85:M85)</f>
        <v>3974300</v>
      </c>
    </row>
    <row r="86" spans="1:14" ht="25.5" hidden="1" outlineLevel="2" x14ac:dyDescent="0.25">
      <c r="A86" s="79">
        <v>77</v>
      </c>
      <c r="B86" s="70" t="s">
        <v>634</v>
      </c>
      <c r="C86" s="84" t="s">
        <v>260</v>
      </c>
      <c r="D86" s="80" t="s">
        <v>596</v>
      </c>
      <c r="E86" s="81">
        <v>4961534</v>
      </c>
      <c r="F86" s="70" t="s">
        <v>262</v>
      </c>
      <c r="G86" s="82" t="s">
        <v>28</v>
      </c>
      <c r="H86" s="82" t="s">
        <v>13</v>
      </c>
      <c r="I86" s="82" t="s">
        <v>53</v>
      </c>
      <c r="J86" s="48">
        <v>3013970</v>
      </c>
      <c r="K86" s="83">
        <v>0</v>
      </c>
      <c r="L86" s="83">
        <v>123600</v>
      </c>
      <c r="M86" s="83">
        <v>0</v>
      </c>
      <c r="N86" s="83">
        <f>SUM(J86:M86)</f>
        <v>3137570</v>
      </c>
    </row>
    <row r="87" spans="1:14" ht="25.5" hidden="1" outlineLevel="2" x14ac:dyDescent="0.25">
      <c r="A87" s="79">
        <v>78</v>
      </c>
      <c r="B87" s="70" t="s">
        <v>634</v>
      </c>
      <c r="C87" s="84" t="s">
        <v>260</v>
      </c>
      <c r="D87" s="80" t="s">
        <v>596</v>
      </c>
      <c r="E87" s="81">
        <v>5269505</v>
      </c>
      <c r="F87" s="70" t="s">
        <v>276</v>
      </c>
      <c r="G87" s="82" t="s">
        <v>28</v>
      </c>
      <c r="H87" s="82" t="s">
        <v>13</v>
      </c>
      <c r="I87" s="82" t="s">
        <v>14</v>
      </c>
      <c r="J87" s="48">
        <v>9242850</v>
      </c>
      <c r="K87" s="83">
        <v>0</v>
      </c>
      <c r="L87" s="83">
        <v>379300</v>
      </c>
      <c r="M87" s="83">
        <v>0</v>
      </c>
      <c r="N87" s="83">
        <f>SUM(J87:M87)</f>
        <v>9622150</v>
      </c>
    </row>
    <row r="88" spans="1:14" ht="38.25" hidden="1" outlineLevel="2" x14ac:dyDescent="0.25">
      <c r="A88" s="79">
        <v>79</v>
      </c>
      <c r="B88" s="70" t="s">
        <v>311</v>
      </c>
      <c r="C88" s="79">
        <v>62180444</v>
      </c>
      <c r="D88" s="80" t="s">
        <v>596</v>
      </c>
      <c r="E88" s="81">
        <v>1869567</v>
      </c>
      <c r="F88" s="70" t="s">
        <v>313</v>
      </c>
      <c r="G88" s="82" t="s">
        <v>28</v>
      </c>
      <c r="H88" s="82" t="s">
        <v>13</v>
      </c>
      <c r="I88" s="82" t="s">
        <v>153</v>
      </c>
      <c r="J88" s="48">
        <v>10801080</v>
      </c>
      <c r="K88" s="83">
        <v>0</v>
      </c>
      <c r="L88" s="83">
        <v>445300</v>
      </c>
      <c r="M88" s="83">
        <v>0</v>
      </c>
      <c r="N88" s="83">
        <f>SUM(J88:M88)</f>
        <v>11246380</v>
      </c>
    </row>
    <row r="89" spans="1:14" ht="38.25" hidden="1" outlineLevel="2" x14ac:dyDescent="0.25">
      <c r="A89" s="79">
        <v>80</v>
      </c>
      <c r="B89" s="70" t="s">
        <v>311</v>
      </c>
      <c r="C89" s="79">
        <v>62180444</v>
      </c>
      <c r="D89" s="80" t="s">
        <v>596</v>
      </c>
      <c r="E89" s="81">
        <v>3511015</v>
      </c>
      <c r="F89" s="70" t="s">
        <v>313</v>
      </c>
      <c r="G89" s="82" t="s">
        <v>28</v>
      </c>
      <c r="H89" s="82" t="s">
        <v>13</v>
      </c>
      <c r="I89" s="82" t="s">
        <v>153</v>
      </c>
      <c r="J89" s="48">
        <v>14001400</v>
      </c>
      <c r="K89" s="83">
        <v>0</v>
      </c>
      <c r="L89" s="83">
        <v>577300</v>
      </c>
      <c r="M89" s="83">
        <v>0</v>
      </c>
      <c r="N89" s="83">
        <f>SUM(J89:M89)</f>
        <v>14578700</v>
      </c>
    </row>
    <row r="90" spans="1:14" ht="51" hidden="1" outlineLevel="2" x14ac:dyDescent="0.25">
      <c r="A90" s="79">
        <v>81</v>
      </c>
      <c r="B90" s="70" t="s">
        <v>319</v>
      </c>
      <c r="C90" s="79">
        <v>71193430</v>
      </c>
      <c r="D90" s="80" t="s">
        <v>596</v>
      </c>
      <c r="E90" s="81">
        <v>5115374</v>
      </c>
      <c r="F90" s="70" t="s">
        <v>325</v>
      </c>
      <c r="G90" s="82" t="s">
        <v>28</v>
      </c>
      <c r="H90" s="82" t="s">
        <v>13</v>
      </c>
      <c r="I90" s="82" t="s">
        <v>37</v>
      </c>
      <c r="J90" s="48">
        <v>16188960</v>
      </c>
      <c r="K90" s="83">
        <v>0</v>
      </c>
      <c r="L90" s="83">
        <v>465700</v>
      </c>
      <c r="M90" s="83">
        <v>0</v>
      </c>
      <c r="N90" s="83">
        <f>SUM(J90:M90)</f>
        <v>16654660</v>
      </c>
    </row>
    <row r="91" spans="1:14" ht="51" hidden="1" outlineLevel="2" x14ac:dyDescent="0.25">
      <c r="A91" s="79">
        <v>82</v>
      </c>
      <c r="B91" s="70" t="s">
        <v>319</v>
      </c>
      <c r="C91" s="79">
        <v>71193430</v>
      </c>
      <c r="D91" s="80" t="s">
        <v>596</v>
      </c>
      <c r="E91" s="81">
        <v>9606164</v>
      </c>
      <c r="F91" s="70" t="s">
        <v>331</v>
      </c>
      <c r="G91" s="82" t="s">
        <v>28</v>
      </c>
      <c r="H91" s="82" t="s">
        <v>13</v>
      </c>
      <c r="I91" s="82" t="s">
        <v>37</v>
      </c>
      <c r="J91" s="48">
        <v>16074530</v>
      </c>
      <c r="K91" s="83">
        <v>0</v>
      </c>
      <c r="L91" s="83">
        <v>659800</v>
      </c>
      <c r="M91" s="83">
        <v>0</v>
      </c>
      <c r="N91" s="83">
        <f>SUM(J91:M91)</f>
        <v>16734330</v>
      </c>
    </row>
    <row r="92" spans="1:14" ht="51" hidden="1" outlineLevel="2" x14ac:dyDescent="0.25">
      <c r="A92" s="79">
        <v>83</v>
      </c>
      <c r="B92" s="70" t="s">
        <v>319</v>
      </c>
      <c r="C92" s="79">
        <v>71193430</v>
      </c>
      <c r="D92" s="80" t="s">
        <v>596</v>
      </c>
      <c r="E92" s="81">
        <v>9987041</v>
      </c>
      <c r="F92" s="70" t="s">
        <v>332</v>
      </c>
      <c r="G92" s="82" t="s">
        <v>28</v>
      </c>
      <c r="H92" s="82" t="s">
        <v>13</v>
      </c>
      <c r="I92" s="82" t="s">
        <v>37</v>
      </c>
      <c r="J92" s="48">
        <v>19892230</v>
      </c>
      <c r="K92" s="83">
        <v>0</v>
      </c>
      <c r="L92" s="83">
        <v>816400</v>
      </c>
      <c r="M92" s="83">
        <v>0</v>
      </c>
      <c r="N92" s="83">
        <f>SUM(J92:M92)</f>
        <v>20708630</v>
      </c>
    </row>
    <row r="93" spans="1:14" ht="51" hidden="1" outlineLevel="2" x14ac:dyDescent="0.25">
      <c r="A93" s="79">
        <v>84</v>
      </c>
      <c r="B93" s="70" t="s">
        <v>333</v>
      </c>
      <c r="C93" s="79">
        <v>75079771</v>
      </c>
      <c r="D93" s="80" t="s">
        <v>596</v>
      </c>
      <c r="E93" s="81">
        <v>5512254</v>
      </c>
      <c r="F93" s="70" t="s">
        <v>334</v>
      </c>
      <c r="G93" s="82" t="s">
        <v>28</v>
      </c>
      <c r="H93" s="82" t="s">
        <v>13</v>
      </c>
      <c r="I93" s="82" t="s">
        <v>37</v>
      </c>
      <c r="J93" s="48">
        <v>6228880</v>
      </c>
      <c r="K93" s="83">
        <v>0</v>
      </c>
      <c r="L93" s="83">
        <v>255600</v>
      </c>
      <c r="M93" s="83">
        <v>0</v>
      </c>
      <c r="N93" s="83">
        <f>SUM(J93:M93)</f>
        <v>6484480</v>
      </c>
    </row>
    <row r="94" spans="1:14" ht="51" hidden="1" outlineLevel="2" x14ac:dyDescent="0.25">
      <c r="A94" s="79">
        <v>85</v>
      </c>
      <c r="B94" s="70" t="s">
        <v>423</v>
      </c>
      <c r="C94" s="84" t="s">
        <v>424</v>
      </c>
      <c r="D94" s="80" t="s">
        <v>596</v>
      </c>
      <c r="E94" s="81">
        <v>4873208</v>
      </c>
      <c r="F94" s="70" t="s">
        <v>426</v>
      </c>
      <c r="G94" s="82" t="s">
        <v>28</v>
      </c>
      <c r="H94" s="82" t="s">
        <v>13</v>
      </c>
      <c r="I94" s="82" t="s">
        <v>81</v>
      </c>
      <c r="J94" s="48">
        <v>18646000</v>
      </c>
      <c r="K94" s="83">
        <v>0</v>
      </c>
      <c r="L94" s="83">
        <v>657000</v>
      </c>
      <c r="M94" s="83">
        <v>0</v>
      </c>
      <c r="N94" s="83">
        <f>SUM(J94:M94)</f>
        <v>19303000</v>
      </c>
    </row>
    <row r="95" spans="1:14" ht="51" hidden="1" outlineLevel="2" x14ac:dyDescent="0.25">
      <c r="A95" s="79">
        <v>86</v>
      </c>
      <c r="B95" s="70" t="s">
        <v>423</v>
      </c>
      <c r="C95" s="84" t="s">
        <v>424</v>
      </c>
      <c r="D95" s="80" t="s">
        <v>596</v>
      </c>
      <c r="E95" s="81">
        <v>5582729</v>
      </c>
      <c r="F95" s="70" t="s">
        <v>428</v>
      </c>
      <c r="G95" s="82" t="s">
        <v>28</v>
      </c>
      <c r="H95" s="82" t="s">
        <v>13</v>
      </c>
      <c r="I95" s="82" t="s">
        <v>81</v>
      </c>
      <c r="J95" s="48">
        <v>7635400</v>
      </c>
      <c r="K95" s="83">
        <v>0</v>
      </c>
      <c r="L95" s="83">
        <v>313300</v>
      </c>
      <c r="M95" s="83">
        <v>0</v>
      </c>
      <c r="N95" s="83">
        <f>SUM(J95:M95)</f>
        <v>7948700</v>
      </c>
    </row>
    <row r="96" spans="1:14" ht="51" hidden="1" outlineLevel="2" x14ac:dyDescent="0.25">
      <c r="A96" s="79">
        <v>87</v>
      </c>
      <c r="B96" s="70" t="s">
        <v>423</v>
      </c>
      <c r="C96" s="84" t="s">
        <v>424</v>
      </c>
      <c r="D96" s="80" t="s">
        <v>596</v>
      </c>
      <c r="E96" s="81">
        <v>8332631</v>
      </c>
      <c r="F96" s="70" t="s">
        <v>432</v>
      </c>
      <c r="G96" s="82" t="s">
        <v>28</v>
      </c>
      <c r="H96" s="82" t="s">
        <v>13</v>
      </c>
      <c r="I96" s="82" t="s">
        <v>81</v>
      </c>
      <c r="J96" s="48">
        <v>16188960</v>
      </c>
      <c r="K96" s="83">
        <v>0</v>
      </c>
      <c r="L96" s="83">
        <v>465700</v>
      </c>
      <c r="M96" s="83">
        <v>0</v>
      </c>
      <c r="N96" s="83">
        <f>SUM(J96:M96)</f>
        <v>16654660</v>
      </c>
    </row>
    <row r="97" spans="1:14" ht="51" hidden="1" outlineLevel="2" x14ac:dyDescent="0.25">
      <c r="A97" s="79">
        <v>88</v>
      </c>
      <c r="B97" s="70" t="s">
        <v>423</v>
      </c>
      <c r="C97" s="84" t="s">
        <v>424</v>
      </c>
      <c r="D97" s="80" t="s">
        <v>596</v>
      </c>
      <c r="E97" s="81">
        <v>9125443</v>
      </c>
      <c r="F97" s="70" t="s">
        <v>410</v>
      </c>
      <c r="G97" s="82" t="s">
        <v>28</v>
      </c>
      <c r="H97" s="82" t="s">
        <v>13</v>
      </c>
      <c r="I97" s="82" t="s">
        <v>187</v>
      </c>
      <c r="J97" s="48">
        <v>16622600</v>
      </c>
      <c r="K97" s="83">
        <v>0</v>
      </c>
      <c r="L97" s="83">
        <v>478200</v>
      </c>
      <c r="M97" s="83">
        <v>0</v>
      </c>
      <c r="N97" s="83">
        <f>SUM(J97:M97)</f>
        <v>17100800</v>
      </c>
    </row>
    <row r="98" spans="1:14" ht="38.25" hidden="1" outlineLevel="2" x14ac:dyDescent="0.25">
      <c r="A98" s="79">
        <v>89</v>
      </c>
      <c r="B98" s="70" t="s">
        <v>436</v>
      </c>
      <c r="C98" s="79">
        <v>49562827</v>
      </c>
      <c r="D98" s="80" t="s">
        <v>596</v>
      </c>
      <c r="E98" s="81">
        <v>2080657</v>
      </c>
      <c r="F98" s="70" t="s">
        <v>437</v>
      </c>
      <c r="G98" s="82" t="s">
        <v>28</v>
      </c>
      <c r="H98" s="82" t="s">
        <v>13</v>
      </c>
      <c r="I98" s="82" t="s">
        <v>213</v>
      </c>
      <c r="J98" s="48">
        <v>28908870</v>
      </c>
      <c r="K98" s="83">
        <v>0</v>
      </c>
      <c r="L98" s="83">
        <v>831700</v>
      </c>
      <c r="M98" s="83">
        <v>0</v>
      </c>
      <c r="N98" s="83">
        <f>SUM(J98:M98)</f>
        <v>29740570</v>
      </c>
    </row>
    <row r="99" spans="1:14" ht="38.25" hidden="1" outlineLevel="2" x14ac:dyDescent="0.25">
      <c r="A99" s="79">
        <v>90</v>
      </c>
      <c r="B99" s="70" t="s">
        <v>436</v>
      </c>
      <c r="C99" s="79">
        <v>49562827</v>
      </c>
      <c r="D99" s="80" t="s">
        <v>596</v>
      </c>
      <c r="E99" s="81">
        <v>2952927</v>
      </c>
      <c r="F99" s="70" t="s">
        <v>439</v>
      </c>
      <c r="G99" s="82" t="s">
        <v>28</v>
      </c>
      <c r="H99" s="82" t="s">
        <v>13</v>
      </c>
      <c r="I99" s="82" t="s">
        <v>101</v>
      </c>
      <c r="J99" s="48">
        <v>9845650</v>
      </c>
      <c r="K99" s="83">
        <v>0</v>
      </c>
      <c r="L99" s="83">
        <v>404000</v>
      </c>
      <c r="M99" s="83">
        <v>0</v>
      </c>
      <c r="N99" s="83">
        <f>SUM(J99:M99)</f>
        <v>10249650</v>
      </c>
    </row>
    <row r="100" spans="1:14" ht="38.25" hidden="1" outlineLevel="2" x14ac:dyDescent="0.25">
      <c r="A100" s="79">
        <v>91</v>
      </c>
      <c r="B100" s="70" t="s">
        <v>436</v>
      </c>
      <c r="C100" s="79">
        <v>49562827</v>
      </c>
      <c r="D100" s="80" t="s">
        <v>596</v>
      </c>
      <c r="E100" s="81">
        <v>5239713</v>
      </c>
      <c r="F100" s="70" t="s">
        <v>440</v>
      </c>
      <c r="G100" s="82" t="s">
        <v>28</v>
      </c>
      <c r="H100" s="82" t="s">
        <v>13</v>
      </c>
      <c r="I100" s="82" t="s">
        <v>59</v>
      </c>
      <c r="J100" s="48">
        <v>10247510</v>
      </c>
      <c r="K100" s="83">
        <v>0</v>
      </c>
      <c r="L100" s="83">
        <v>420600</v>
      </c>
      <c r="M100" s="83">
        <v>0</v>
      </c>
      <c r="N100" s="83">
        <f>SUM(J100:M100)</f>
        <v>10668110</v>
      </c>
    </row>
    <row r="101" spans="1:14" ht="38.25" hidden="1" outlineLevel="2" x14ac:dyDescent="0.25">
      <c r="A101" s="79">
        <v>92</v>
      </c>
      <c r="B101" s="70" t="s">
        <v>436</v>
      </c>
      <c r="C101" s="79">
        <v>49562827</v>
      </c>
      <c r="D101" s="80" t="s">
        <v>596</v>
      </c>
      <c r="E101" s="81">
        <v>5934524</v>
      </c>
      <c r="F101" s="70" t="s">
        <v>442</v>
      </c>
      <c r="G101" s="82" t="s">
        <v>28</v>
      </c>
      <c r="H101" s="82" t="s">
        <v>13</v>
      </c>
      <c r="I101" s="82" t="s">
        <v>59</v>
      </c>
      <c r="J101" s="48">
        <v>18501670</v>
      </c>
      <c r="K101" s="83">
        <v>0</v>
      </c>
      <c r="L101" s="83">
        <v>532200</v>
      </c>
      <c r="M101" s="83">
        <v>0</v>
      </c>
      <c r="N101" s="83">
        <f>SUM(J101:M101)</f>
        <v>19033870</v>
      </c>
    </row>
    <row r="102" spans="1:14" outlineLevel="1" collapsed="1" x14ac:dyDescent="0.25">
      <c r="A102" s="79"/>
      <c r="B102" s="70"/>
      <c r="C102" s="79"/>
      <c r="D102" s="95" t="s">
        <v>670</v>
      </c>
      <c r="E102" s="81"/>
      <c r="F102" s="70"/>
      <c r="G102" s="82"/>
      <c r="H102" s="82"/>
      <c r="I102" s="82"/>
      <c r="J102" s="48">
        <f>SUBTOTAL(9,J66:J101)</f>
        <v>377223690</v>
      </c>
      <c r="K102" s="83">
        <f>SUBTOTAL(9,K66:K101)</f>
        <v>0</v>
      </c>
      <c r="L102" s="83">
        <f>SUBTOTAL(9,L66:L101)</f>
        <v>12773900</v>
      </c>
      <c r="M102" s="83">
        <f>SUBTOTAL(9,M66:M101)</f>
        <v>0</v>
      </c>
      <c r="N102" s="83">
        <f>SUBTOTAL(9,N66:N101)</f>
        <v>389997590</v>
      </c>
    </row>
    <row r="103" spans="1:14" hidden="1" outlineLevel="2" x14ac:dyDescent="0.25">
      <c r="A103" s="79">
        <v>93</v>
      </c>
      <c r="B103" s="70" t="s">
        <v>699</v>
      </c>
      <c r="C103" s="79">
        <v>70829560</v>
      </c>
      <c r="D103" s="80" t="s">
        <v>595</v>
      </c>
      <c r="E103" s="81">
        <v>3552661</v>
      </c>
      <c r="F103" s="70" t="s">
        <v>700</v>
      </c>
      <c r="G103" s="82" t="s">
        <v>28</v>
      </c>
      <c r="H103" s="82" t="s">
        <v>13</v>
      </c>
      <c r="I103" s="82" t="s">
        <v>14</v>
      </c>
      <c r="J103" s="48">
        <v>9530030</v>
      </c>
      <c r="K103" s="83">
        <v>0</v>
      </c>
      <c r="L103" s="83">
        <v>215400</v>
      </c>
      <c r="M103" s="83">
        <v>0</v>
      </c>
      <c r="N103" s="83">
        <f>SUM(J103:M103)</f>
        <v>9745430</v>
      </c>
    </row>
    <row r="104" spans="1:14" hidden="1" outlineLevel="2" x14ac:dyDescent="0.25">
      <c r="A104" s="79">
        <v>94</v>
      </c>
      <c r="B104" s="70" t="s">
        <v>699</v>
      </c>
      <c r="C104" s="79">
        <v>70829560</v>
      </c>
      <c r="D104" s="80" t="s">
        <v>595</v>
      </c>
      <c r="E104" s="81">
        <v>7085806</v>
      </c>
      <c r="F104" s="70" t="s">
        <v>701</v>
      </c>
      <c r="G104" s="82" t="s">
        <v>28</v>
      </c>
      <c r="H104" s="82" t="s">
        <v>13</v>
      </c>
      <c r="I104" s="82" t="s">
        <v>14</v>
      </c>
      <c r="J104" s="48">
        <v>3335510</v>
      </c>
      <c r="K104" s="83">
        <v>0</v>
      </c>
      <c r="L104" s="83">
        <v>75300</v>
      </c>
      <c r="M104" s="83">
        <v>0</v>
      </c>
      <c r="N104" s="83">
        <f>SUM(J104:M104)</f>
        <v>3410810</v>
      </c>
    </row>
    <row r="105" spans="1:14" ht="25.5" hidden="1" outlineLevel="2" x14ac:dyDescent="0.25">
      <c r="A105" s="79">
        <v>95</v>
      </c>
      <c r="B105" s="70" t="s">
        <v>62</v>
      </c>
      <c r="C105" s="79">
        <v>29295327</v>
      </c>
      <c r="D105" s="80" t="s">
        <v>595</v>
      </c>
      <c r="E105" s="81">
        <v>3012303</v>
      </c>
      <c r="F105" s="70" t="s">
        <v>62</v>
      </c>
      <c r="G105" s="82" t="s">
        <v>28</v>
      </c>
      <c r="H105" s="82" t="s">
        <v>13</v>
      </c>
      <c r="I105" s="82" t="s">
        <v>56</v>
      </c>
      <c r="J105" s="48">
        <v>4723550</v>
      </c>
      <c r="K105" s="83">
        <v>0</v>
      </c>
      <c r="L105" s="83">
        <v>0</v>
      </c>
      <c r="M105" s="83">
        <v>0</v>
      </c>
      <c r="N105" s="83">
        <f>SUM(J105:M105)</f>
        <v>4723550</v>
      </c>
    </row>
    <row r="106" spans="1:14" ht="38.25" hidden="1" outlineLevel="2" x14ac:dyDescent="0.25">
      <c r="A106" s="79">
        <v>96</v>
      </c>
      <c r="B106" s="70" t="s">
        <v>65</v>
      </c>
      <c r="C106" s="79">
        <v>47934531</v>
      </c>
      <c r="D106" s="80" t="s">
        <v>595</v>
      </c>
      <c r="E106" s="81">
        <v>5437570</v>
      </c>
      <c r="F106" s="70" t="s">
        <v>67</v>
      </c>
      <c r="G106" s="82" t="s">
        <v>28</v>
      </c>
      <c r="H106" s="82" t="s">
        <v>13</v>
      </c>
      <c r="I106" s="82" t="s">
        <v>66</v>
      </c>
      <c r="J106" s="48">
        <v>11912540</v>
      </c>
      <c r="K106" s="83">
        <v>0</v>
      </c>
      <c r="L106" s="83">
        <v>269300</v>
      </c>
      <c r="M106" s="83">
        <v>0</v>
      </c>
      <c r="N106" s="83">
        <f>SUM(J106:M106)</f>
        <v>12181840</v>
      </c>
    </row>
    <row r="107" spans="1:14" ht="25.5" hidden="1" outlineLevel="2" x14ac:dyDescent="0.25">
      <c r="A107" s="79">
        <v>97</v>
      </c>
      <c r="B107" s="70" t="s">
        <v>91</v>
      </c>
      <c r="C107" s="79">
        <v>73633178</v>
      </c>
      <c r="D107" s="80" t="s">
        <v>595</v>
      </c>
      <c r="E107" s="81">
        <v>3024085</v>
      </c>
      <c r="F107" s="70" t="s">
        <v>606</v>
      </c>
      <c r="G107" s="82" t="s">
        <v>28</v>
      </c>
      <c r="H107" s="82" t="s">
        <v>13</v>
      </c>
      <c r="I107" s="82" t="s">
        <v>59</v>
      </c>
      <c r="J107" s="48">
        <v>6790100</v>
      </c>
      <c r="K107" s="83">
        <v>0</v>
      </c>
      <c r="L107" s="83">
        <v>138900</v>
      </c>
      <c r="M107" s="83">
        <v>0</v>
      </c>
      <c r="N107" s="83">
        <f>SUM(J107:M107)</f>
        <v>6929000</v>
      </c>
    </row>
    <row r="108" spans="1:14" ht="25.5" hidden="1" outlineLevel="2" x14ac:dyDescent="0.25">
      <c r="A108" s="79">
        <v>98</v>
      </c>
      <c r="B108" s="70" t="s">
        <v>99</v>
      </c>
      <c r="C108" s="79">
        <v>73632783</v>
      </c>
      <c r="D108" s="80" t="s">
        <v>595</v>
      </c>
      <c r="E108" s="81">
        <v>6637286</v>
      </c>
      <c r="F108" s="70" t="s">
        <v>612</v>
      </c>
      <c r="G108" s="82" t="s">
        <v>28</v>
      </c>
      <c r="H108" s="82" t="s">
        <v>13</v>
      </c>
      <c r="I108" s="82" t="s">
        <v>101</v>
      </c>
      <c r="J108" s="48">
        <v>10006530</v>
      </c>
      <c r="K108" s="83">
        <v>0</v>
      </c>
      <c r="L108" s="83">
        <v>226100</v>
      </c>
      <c r="M108" s="83">
        <v>0</v>
      </c>
      <c r="N108" s="83">
        <f>SUM(J108:M108)</f>
        <v>10232630</v>
      </c>
    </row>
    <row r="109" spans="1:14" ht="38.25" hidden="1" outlineLevel="2" x14ac:dyDescent="0.25">
      <c r="A109" s="79">
        <v>99</v>
      </c>
      <c r="B109" s="70" t="s">
        <v>387</v>
      </c>
      <c r="C109" s="79">
        <v>70851042</v>
      </c>
      <c r="D109" s="80" t="s">
        <v>595</v>
      </c>
      <c r="E109" s="81">
        <v>9113211</v>
      </c>
      <c r="F109" s="70" t="s">
        <v>387</v>
      </c>
      <c r="G109" s="82" t="s">
        <v>28</v>
      </c>
      <c r="H109" s="82" t="s">
        <v>13</v>
      </c>
      <c r="I109" s="82" t="s">
        <v>14</v>
      </c>
      <c r="J109" s="48">
        <v>27356000</v>
      </c>
      <c r="K109" s="83">
        <v>0</v>
      </c>
      <c r="L109" s="83">
        <v>0</v>
      </c>
      <c r="M109" s="83">
        <v>0</v>
      </c>
      <c r="N109" s="83">
        <f>SUM(J109:M109)</f>
        <v>27356000</v>
      </c>
    </row>
    <row r="110" spans="1:14" ht="38.25" hidden="1" outlineLevel="2" x14ac:dyDescent="0.25">
      <c r="A110" s="79">
        <v>100</v>
      </c>
      <c r="B110" s="70" t="s">
        <v>388</v>
      </c>
      <c r="C110" s="79">
        <v>70850895</v>
      </c>
      <c r="D110" s="80" t="s">
        <v>595</v>
      </c>
      <c r="E110" s="81">
        <v>4392977</v>
      </c>
      <c r="F110" s="70" t="s">
        <v>389</v>
      </c>
      <c r="G110" s="82" t="s">
        <v>28</v>
      </c>
      <c r="H110" s="82" t="s">
        <v>44</v>
      </c>
      <c r="I110" s="82" t="s">
        <v>53</v>
      </c>
      <c r="J110" s="48">
        <v>11338430</v>
      </c>
      <c r="K110" s="83">
        <v>0</v>
      </c>
      <c r="L110" s="83">
        <v>276400</v>
      </c>
      <c r="M110" s="83">
        <v>0</v>
      </c>
      <c r="N110" s="83">
        <f>SUM(J110:M110)</f>
        <v>11614830</v>
      </c>
    </row>
    <row r="111" spans="1:14" ht="38.25" hidden="1" outlineLevel="2" x14ac:dyDescent="0.25">
      <c r="A111" s="79">
        <v>101</v>
      </c>
      <c r="B111" s="70" t="s">
        <v>390</v>
      </c>
      <c r="C111" s="79">
        <v>70850941</v>
      </c>
      <c r="D111" s="80" t="s">
        <v>595</v>
      </c>
      <c r="E111" s="81">
        <v>7295876</v>
      </c>
      <c r="F111" s="70" t="s">
        <v>390</v>
      </c>
      <c r="G111" s="82" t="s">
        <v>28</v>
      </c>
      <c r="H111" s="82" t="s">
        <v>13</v>
      </c>
      <c r="I111" s="82" t="s">
        <v>14</v>
      </c>
      <c r="J111" s="48">
        <v>13103800</v>
      </c>
      <c r="K111" s="83">
        <v>0</v>
      </c>
      <c r="L111" s="83">
        <v>296200</v>
      </c>
      <c r="M111" s="83">
        <v>0</v>
      </c>
      <c r="N111" s="83">
        <f>SUM(J111:M111)</f>
        <v>13400000</v>
      </c>
    </row>
    <row r="112" spans="1:14" ht="51" hidden="1" outlineLevel="2" x14ac:dyDescent="0.25">
      <c r="A112" s="79">
        <v>102</v>
      </c>
      <c r="B112" s="70" t="s">
        <v>392</v>
      </c>
      <c r="C112" s="79">
        <v>70850852</v>
      </c>
      <c r="D112" s="80" t="s">
        <v>595</v>
      </c>
      <c r="E112" s="81">
        <v>7152788</v>
      </c>
      <c r="F112" s="70" t="s">
        <v>392</v>
      </c>
      <c r="G112" s="82" t="s">
        <v>28</v>
      </c>
      <c r="H112" s="82" t="s">
        <v>44</v>
      </c>
      <c r="I112" s="82" t="s">
        <v>53</v>
      </c>
      <c r="J112" s="48">
        <v>16887020</v>
      </c>
      <c r="K112" s="83">
        <v>0</v>
      </c>
      <c r="L112" s="83">
        <v>411700</v>
      </c>
      <c r="M112" s="83">
        <v>0</v>
      </c>
      <c r="N112" s="83">
        <f>SUM(J112:M112)</f>
        <v>17298720</v>
      </c>
    </row>
    <row r="113" spans="1:14" ht="25.5" hidden="1" outlineLevel="2" x14ac:dyDescent="0.25">
      <c r="A113" s="79">
        <v>103</v>
      </c>
      <c r="B113" s="70" t="s">
        <v>136</v>
      </c>
      <c r="C113" s="79">
        <v>18189750</v>
      </c>
      <c r="D113" s="80" t="s">
        <v>595</v>
      </c>
      <c r="E113" s="81">
        <v>8438012</v>
      </c>
      <c r="F113" s="70" t="s">
        <v>622</v>
      </c>
      <c r="G113" s="82" t="s">
        <v>28</v>
      </c>
      <c r="H113" s="82" t="s">
        <v>13</v>
      </c>
      <c r="I113" s="82" t="s">
        <v>37</v>
      </c>
      <c r="J113" s="48">
        <v>9053530</v>
      </c>
      <c r="K113" s="83">
        <v>0</v>
      </c>
      <c r="L113" s="83">
        <v>204600</v>
      </c>
      <c r="M113" s="83">
        <v>0</v>
      </c>
      <c r="N113" s="83">
        <f>SUM(J113:M113)</f>
        <v>9258130</v>
      </c>
    </row>
    <row r="114" spans="1:14" ht="25.5" hidden="1" outlineLevel="2" x14ac:dyDescent="0.25">
      <c r="A114" s="79">
        <v>104</v>
      </c>
      <c r="B114" s="70" t="s">
        <v>634</v>
      </c>
      <c r="C114" s="84" t="s">
        <v>260</v>
      </c>
      <c r="D114" s="80" t="s">
        <v>595</v>
      </c>
      <c r="E114" s="81">
        <v>4417297</v>
      </c>
      <c r="F114" s="70" t="s">
        <v>262</v>
      </c>
      <c r="G114" s="82" t="s">
        <v>28</v>
      </c>
      <c r="H114" s="82" t="s">
        <v>13</v>
      </c>
      <c r="I114" s="82" t="s">
        <v>53</v>
      </c>
      <c r="J114" s="48">
        <v>6494880</v>
      </c>
      <c r="K114" s="83">
        <v>0</v>
      </c>
      <c r="L114" s="83">
        <v>96000</v>
      </c>
      <c r="M114" s="83">
        <v>0</v>
      </c>
      <c r="N114" s="83">
        <f>SUM(J114:M114)</f>
        <v>6590880</v>
      </c>
    </row>
    <row r="115" spans="1:14" ht="25.5" hidden="1" outlineLevel="2" x14ac:dyDescent="0.25">
      <c r="A115" s="79">
        <v>105</v>
      </c>
      <c r="B115" s="70" t="s">
        <v>634</v>
      </c>
      <c r="C115" s="84" t="s">
        <v>260</v>
      </c>
      <c r="D115" s="80" t="s">
        <v>595</v>
      </c>
      <c r="E115" s="81">
        <v>6697699</v>
      </c>
      <c r="F115" s="70" t="s">
        <v>276</v>
      </c>
      <c r="G115" s="82" t="s">
        <v>28</v>
      </c>
      <c r="H115" s="82" t="s">
        <v>13</v>
      </c>
      <c r="I115" s="82" t="s">
        <v>14</v>
      </c>
      <c r="J115" s="48">
        <v>5609210</v>
      </c>
      <c r="K115" s="83">
        <v>0</v>
      </c>
      <c r="L115" s="83">
        <v>114700</v>
      </c>
      <c r="M115" s="83">
        <v>0</v>
      </c>
      <c r="N115" s="83">
        <f>SUM(J115:M115)</f>
        <v>5723910</v>
      </c>
    </row>
    <row r="116" spans="1:14" ht="38.25" hidden="1" outlineLevel="2" x14ac:dyDescent="0.25">
      <c r="A116" s="79">
        <v>106</v>
      </c>
      <c r="B116" s="70" t="s">
        <v>311</v>
      </c>
      <c r="C116" s="79">
        <v>62180444</v>
      </c>
      <c r="D116" s="80" t="s">
        <v>595</v>
      </c>
      <c r="E116" s="81">
        <v>6696436</v>
      </c>
      <c r="F116" s="70" t="s">
        <v>317</v>
      </c>
      <c r="G116" s="82" t="s">
        <v>28</v>
      </c>
      <c r="H116" s="82" t="s">
        <v>13</v>
      </c>
      <c r="I116" s="82" t="s">
        <v>153</v>
      </c>
      <c r="J116" s="48">
        <v>6950160</v>
      </c>
      <c r="K116" s="83">
        <v>0</v>
      </c>
      <c r="L116" s="83">
        <v>144900</v>
      </c>
      <c r="M116" s="83">
        <v>0</v>
      </c>
      <c r="N116" s="83">
        <f>SUM(J116:M116)</f>
        <v>7095060</v>
      </c>
    </row>
    <row r="117" spans="1:14" ht="51" hidden="1" outlineLevel="2" x14ac:dyDescent="0.25">
      <c r="A117" s="79">
        <v>107</v>
      </c>
      <c r="B117" s="70" t="s">
        <v>319</v>
      </c>
      <c r="C117" s="79">
        <v>71193430</v>
      </c>
      <c r="D117" s="80" t="s">
        <v>595</v>
      </c>
      <c r="E117" s="81">
        <v>4644158</v>
      </c>
      <c r="F117" s="70" t="s">
        <v>324</v>
      </c>
      <c r="G117" s="82" t="s">
        <v>28</v>
      </c>
      <c r="H117" s="82" t="s">
        <v>13</v>
      </c>
      <c r="I117" s="82" t="s">
        <v>37</v>
      </c>
      <c r="J117" s="48">
        <v>12865550</v>
      </c>
      <c r="K117" s="83">
        <v>0</v>
      </c>
      <c r="L117" s="83">
        <v>290800</v>
      </c>
      <c r="M117" s="83">
        <v>0</v>
      </c>
      <c r="N117" s="83">
        <f>SUM(J117:M117)</f>
        <v>13156350</v>
      </c>
    </row>
    <row r="118" spans="1:14" ht="51" hidden="1" outlineLevel="2" x14ac:dyDescent="0.25">
      <c r="A118" s="79">
        <v>108</v>
      </c>
      <c r="B118" s="70" t="s">
        <v>319</v>
      </c>
      <c r="C118" s="79">
        <v>71193430</v>
      </c>
      <c r="D118" s="80" t="s">
        <v>595</v>
      </c>
      <c r="E118" s="81">
        <v>8827041</v>
      </c>
      <c r="F118" s="70" t="s">
        <v>329</v>
      </c>
      <c r="G118" s="82" t="s">
        <v>28</v>
      </c>
      <c r="H118" s="82" t="s">
        <v>13</v>
      </c>
      <c r="I118" s="82" t="s">
        <v>37</v>
      </c>
      <c r="J118" s="48">
        <v>7085320</v>
      </c>
      <c r="K118" s="83">
        <v>0</v>
      </c>
      <c r="L118" s="83">
        <v>144900</v>
      </c>
      <c r="M118" s="83">
        <v>0</v>
      </c>
      <c r="N118" s="83">
        <f>SUM(J118:M118)</f>
        <v>7230220</v>
      </c>
    </row>
    <row r="119" spans="1:14" ht="51" hidden="1" outlineLevel="2" x14ac:dyDescent="0.25">
      <c r="A119" s="79">
        <v>109</v>
      </c>
      <c r="B119" s="70" t="s">
        <v>319</v>
      </c>
      <c r="C119" s="79">
        <v>71193430</v>
      </c>
      <c r="D119" s="80" t="s">
        <v>595</v>
      </c>
      <c r="E119" s="81">
        <v>9444030</v>
      </c>
      <c r="F119" s="70" t="s">
        <v>330</v>
      </c>
      <c r="G119" s="82" t="s">
        <v>28</v>
      </c>
      <c r="H119" s="82" t="s">
        <v>13</v>
      </c>
      <c r="I119" s="82" t="s">
        <v>37</v>
      </c>
      <c r="J119" s="48">
        <v>6199660</v>
      </c>
      <c r="K119" s="83">
        <v>0</v>
      </c>
      <c r="L119" s="83">
        <v>126800</v>
      </c>
      <c r="M119" s="83">
        <v>0</v>
      </c>
      <c r="N119" s="83">
        <f>SUM(J119:M119)</f>
        <v>6326460</v>
      </c>
    </row>
    <row r="120" spans="1:14" ht="51" hidden="1" outlineLevel="2" x14ac:dyDescent="0.25">
      <c r="A120" s="79">
        <v>110</v>
      </c>
      <c r="B120" s="70" t="s">
        <v>423</v>
      </c>
      <c r="C120" s="84" t="s">
        <v>424</v>
      </c>
      <c r="D120" s="80" t="s">
        <v>595</v>
      </c>
      <c r="E120" s="81">
        <v>5945010</v>
      </c>
      <c r="F120" s="70" t="s">
        <v>410</v>
      </c>
      <c r="G120" s="82" t="s">
        <v>28</v>
      </c>
      <c r="H120" s="82" t="s">
        <v>13</v>
      </c>
      <c r="I120" s="82" t="s">
        <v>187</v>
      </c>
      <c r="J120" s="48">
        <v>6432770</v>
      </c>
      <c r="K120" s="83">
        <v>0</v>
      </c>
      <c r="L120" s="83">
        <v>145300</v>
      </c>
      <c r="M120" s="83">
        <v>0</v>
      </c>
      <c r="N120" s="83">
        <f>SUM(J120:M120)</f>
        <v>6578070</v>
      </c>
    </row>
    <row r="121" spans="1:14" ht="51" hidden="1" outlineLevel="2" x14ac:dyDescent="0.25">
      <c r="A121" s="79">
        <v>111</v>
      </c>
      <c r="B121" s="70" t="s">
        <v>423</v>
      </c>
      <c r="C121" s="84" t="s">
        <v>424</v>
      </c>
      <c r="D121" s="80" t="s">
        <v>595</v>
      </c>
      <c r="E121" s="81">
        <v>6289201</v>
      </c>
      <c r="F121" s="70" t="s">
        <v>426</v>
      </c>
      <c r="G121" s="82" t="s">
        <v>28</v>
      </c>
      <c r="H121" s="82" t="s">
        <v>13</v>
      </c>
      <c r="I121" s="82" t="s">
        <v>81</v>
      </c>
      <c r="J121" s="48">
        <v>7959000</v>
      </c>
      <c r="K121" s="83">
        <v>0</v>
      </c>
      <c r="L121" s="83">
        <v>269300</v>
      </c>
      <c r="M121" s="83">
        <v>0</v>
      </c>
      <c r="N121" s="83">
        <f>SUM(J121:M121)</f>
        <v>8228300</v>
      </c>
    </row>
    <row r="122" spans="1:14" ht="51" hidden="1" outlineLevel="2" x14ac:dyDescent="0.25">
      <c r="A122" s="79">
        <v>112</v>
      </c>
      <c r="B122" s="70" t="s">
        <v>423</v>
      </c>
      <c r="C122" s="84" t="s">
        <v>424</v>
      </c>
      <c r="D122" s="80" t="s">
        <v>595</v>
      </c>
      <c r="E122" s="81">
        <v>6982168</v>
      </c>
      <c r="F122" s="70" t="s">
        <v>405</v>
      </c>
      <c r="G122" s="82" t="s">
        <v>28</v>
      </c>
      <c r="H122" s="82" t="s">
        <v>44</v>
      </c>
      <c r="I122" s="82" t="s">
        <v>37</v>
      </c>
      <c r="J122" s="48">
        <v>16645780</v>
      </c>
      <c r="K122" s="83">
        <v>0</v>
      </c>
      <c r="L122" s="83">
        <v>405800</v>
      </c>
      <c r="M122" s="83">
        <v>0</v>
      </c>
      <c r="N122" s="83">
        <f>SUM(J122:M122)</f>
        <v>17051580</v>
      </c>
    </row>
    <row r="123" spans="1:14" ht="51" hidden="1" outlineLevel="2" x14ac:dyDescent="0.25">
      <c r="A123" s="79">
        <v>113</v>
      </c>
      <c r="B123" s="70" t="s">
        <v>423</v>
      </c>
      <c r="C123" s="79" t="s">
        <v>424</v>
      </c>
      <c r="D123" s="80" t="s">
        <v>595</v>
      </c>
      <c r="E123" s="81">
        <v>8134514</v>
      </c>
      <c r="F123" s="70" t="s">
        <v>432</v>
      </c>
      <c r="G123" s="82" t="s">
        <v>28</v>
      </c>
      <c r="H123" s="82" t="s">
        <v>13</v>
      </c>
      <c r="I123" s="82" t="s">
        <v>81</v>
      </c>
      <c r="J123" s="48">
        <v>7257000</v>
      </c>
      <c r="K123" s="83">
        <v>0</v>
      </c>
      <c r="L123" s="83">
        <v>172200</v>
      </c>
      <c r="M123" s="83">
        <v>0</v>
      </c>
      <c r="N123" s="83">
        <f>SUM(J123:M123)</f>
        <v>7429200</v>
      </c>
    </row>
    <row r="124" spans="1:14" ht="38.25" hidden="1" outlineLevel="2" x14ac:dyDescent="0.25">
      <c r="A124" s="79">
        <v>114</v>
      </c>
      <c r="B124" s="70" t="s">
        <v>436</v>
      </c>
      <c r="C124" s="79">
        <v>49562827</v>
      </c>
      <c r="D124" s="80" t="s">
        <v>595</v>
      </c>
      <c r="E124" s="81">
        <v>8834308</v>
      </c>
      <c r="F124" s="70" t="s">
        <v>439</v>
      </c>
      <c r="G124" s="82" t="s">
        <v>28</v>
      </c>
      <c r="H124" s="82" t="s">
        <v>13</v>
      </c>
      <c r="I124" s="82" t="s">
        <v>101</v>
      </c>
      <c r="J124" s="48">
        <v>5313990</v>
      </c>
      <c r="K124" s="83">
        <v>0</v>
      </c>
      <c r="L124" s="83">
        <v>108700</v>
      </c>
      <c r="M124" s="83">
        <v>0</v>
      </c>
      <c r="N124" s="83">
        <f>SUM(J124:M124)</f>
        <v>5422690</v>
      </c>
    </row>
    <row r="125" spans="1:14" ht="38.25" hidden="1" outlineLevel="2" x14ac:dyDescent="0.25">
      <c r="A125" s="79">
        <v>115</v>
      </c>
      <c r="B125" s="70" t="s">
        <v>436</v>
      </c>
      <c r="C125" s="79">
        <v>49562827</v>
      </c>
      <c r="D125" s="80" t="s">
        <v>595</v>
      </c>
      <c r="E125" s="81">
        <v>9637335</v>
      </c>
      <c r="F125" s="70" t="s">
        <v>445</v>
      </c>
      <c r="G125" s="82" t="s">
        <v>28</v>
      </c>
      <c r="H125" s="82" t="s">
        <v>44</v>
      </c>
      <c r="I125" s="82" t="s">
        <v>59</v>
      </c>
      <c r="J125" s="48">
        <v>16798460</v>
      </c>
      <c r="K125" s="83">
        <v>0</v>
      </c>
      <c r="L125" s="83">
        <v>293300</v>
      </c>
      <c r="M125" s="83">
        <v>0</v>
      </c>
      <c r="N125" s="83">
        <f>SUM(J125:M125)</f>
        <v>17091760</v>
      </c>
    </row>
    <row r="126" spans="1:14" ht="25.5" customHeight="1" outlineLevel="1" collapsed="1" x14ac:dyDescent="0.25">
      <c r="A126" s="79"/>
      <c r="B126" s="70"/>
      <c r="C126" s="79"/>
      <c r="D126" s="95" t="s">
        <v>671</v>
      </c>
      <c r="E126" s="81"/>
      <c r="F126" s="70"/>
      <c r="G126" s="82"/>
      <c r="H126" s="82"/>
      <c r="I126" s="82"/>
      <c r="J126" s="48">
        <f>SUBTOTAL(9,J103:J125)</f>
        <v>229648820</v>
      </c>
      <c r="K126" s="83">
        <f>SUBTOTAL(9,K103:K125)</f>
        <v>0</v>
      </c>
      <c r="L126" s="83">
        <f>SUBTOTAL(9,L103:L125)</f>
        <v>4426600</v>
      </c>
      <c r="M126" s="83">
        <f>SUBTOTAL(9,M103:M125)</f>
        <v>0</v>
      </c>
      <c r="N126" s="83">
        <f>SUBTOTAL(9,N103:N125)</f>
        <v>234075420</v>
      </c>
    </row>
    <row r="127" spans="1:14" ht="38.25" hidden="1" outlineLevel="2" x14ac:dyDescent="0.25">
      <c r="A127" s="79">
        <v>116</v>
      </c>
      <c r="B127" s="70" t="s">
        <v>357</v>
      </c>
      <c r="C127" s="79">
        <v>70640327</v>
      </c>
      <c r="D127" s="80" t="s">
        <v>662</v>
      </c>
      <c r="E127" s="81">
        <v>2278292</v>
      </c>
      <c r="F127" s="70" t="s">
        <v>359</v>
      </c>
      <c r="G127" s="82" t="s">
        <v>28</v>
      </c>
      <c r="H127" s="82" t="s">
        <v>19</v>
      </c>
      <c r="I127" s="82" t="s">
        <v>14</v>
      </c>
      <c r="J127" s="48">
        <v>1167800</v>
      </c>
      <c r="K127" s="83">
        <v>0</v>
      </c>
      <c r="L127" s="83">
        <v>40100</v>
      </c>
      <c r="M127" s="83">
        <v>0</v>
      </c>
      <c r="N127" s="83">
        <f>SUM(J127:M127)</f>
        <v>1207900</v>
      </c>
    </row>
    <row r="128" spans="1:14" ht="38.25" hidden="1" outlineLevel="2" x14ac:dyDescent="0.25">
      <c r="A128" s="79">
        <v>117</v>
      </c>
      <c r="B128" s="70" t="s">
        <v>357</v>
      </c>
      <c r="C128" s="79">
        <v>70640327</v>
      </c>
      <c r="D128" s="80" t="s">
        <v>662</v>
      </c>
      <c r="E128" s="81">
        <v>6643410</v>
      </c>
      <c r="F128" s="70" t="s">
        <v>359</v>
      </c>
      <c r="G128" s="82" t="s">
        <v>28</v>
      </c>
      <c r="H128" s="82" t="s">
        <v>19</v>
      </c>
      <c r="I128" s="82" t="s">
        <v>101</v>
      </c>
      <c r="J128" s="48">
        <v>1271000</v>
      </c>
      <c r="K128" s="83">
        <v>0</v>
      </c>
      <c r="L128" s="83">
        <v>37700</v>
      </c>
      <c r="M128" s="83">
        <v>0</v>
      </c>
      <c r="N128" s="83">
        <f>SUM(J128:M128)</f>
        <v>1308700</v>
      </c>
    </row>
    <row r="129" spans="1:14" outlineLevel="1" collapsed="1" x14ac:dyDescent="0.25">
      <c r="A129" s="79"/>
      <c r="B129" s="70"/>
      <c r="C129" s="79"/>
      <c r="D129" s="95" t="s">
        <v>672</v>
      </c>
      <c r="E129" s="81"/>
      <c r="F129" s="70"/>
      <c r="G129" s="82"/>
      <c r="H129" s="82"/>
      <c r="I129" s="82"/>
      <c r="J129" s="48">
        <f>SUBTOTAL(9,J127:J128)</f>
        <v>2438800</v>
      </c>
      <c r="K129" s="83">
        <f>SUBTOTAL(9,K127:K128)</f>
        <v>0</v>
      </c>
      <c r="L129" s="83">
        <f>SUBTOTAL(9,L127:L128)</f>
        <v>77800</v>
      </c>
      <c r="M129" s="83">
        <f>SUBTOTAL(9,M127:M128)</f>
        <v>0</v>
      </c>
      <c r="N129" s="83">
        <f>SUBTOTAL(9,N127:N128)</f>
        <v>2516600</v>
      </c>
    </row>
    <row r="130" spans="1:14" ht="38.25" hidden="1" outlineLevel="2" x14ac:dyDescent="0.25">
      <c r="A130" s="79">
        <v>118</v>
      </c>
      <c r="B130" s="70" t="s">
        <v>82</v>
      </c>
      <c r="C130" s="84" t="s">
        <v>83</v>
      </c>
      <c r="D130" s="80" t="s">
        <v>599</v>
      </c>
      <c r="E130" s="81">
        <v>9144170</v>
      </c>
      <c r="F130" s="70" t="s">
        <v>85</v>
      </c>
      <c r="G130" s="82" t="s">
        <v>28</v>
      </c>
      <c r="H130" s="82" t="s">
        <v>44</v>
      </c>
      <c r="I130" s="82" t="s">
        <v>81</v>
      </c>
      <c r="J130" s="48">
        <v>2432000</v>
      </c>
      <c r="K130" s="83">
        <v>0</v>
      </c>
      <c r="L130" s="83">
        <v>0</v>
      </c>
      <c r="M130" s="83">
        <v>0</v>
      </c>
      <c r="N130" s="83">
        <f>SUM(J130:M130)</f>
        <v>2432000</v>
      </c>
    </row>
    <row r="131" spans="1:14" ht="38.25" hidden="1" outlineLevel="2" x14ac:dyDescent="0.25">
      <c r="A131" s="79">
        <v>119</v>
      </c>
      <c r="B131" s="70" t="s">
        <v>99</v>
      </c>
      <c r="C131" s="79">
        <v>73632783</v>
      </c>
      <c r="D131" s="80" t="s">
        <v>599</v>
      </c>
      <c r="E131" s="79">
        <v>3139989</v>
      </c>
      <c r="F131" s="87" t="s">
        <v>712</v>
      </c>
      <c r="G131" s="82" t="s">
        <v>28</v>
      </c>
      <c r="H131" s="82" t="s">
        <v>44</v>
      </c>
      <c r="I131" s="82" t="s">
        <v>101</v>
      </c>
      <c r="J131" s="48">
        <v>4220330</v>
      </c>
      <c r="K131" s="83">
        <v>0</v>
      </c>
      <c r="L131" s="83">
        <v>111100</v>
      </c>
      <c r="M131" s="83">
        <v>0</v>
      </c>
      <c r="N131" s="83">
        <f>SUM(J131:M131)</f>
        <v>4331430</v>
      </c>
    </row>
    <row r="132" spans="1:14" ht="38.25" hidden="1" outlineLevel="2" x14ac:dyDescent="0.25">
      <c r="A132" s="79">
        <v>120</v>
      </c>
      <c r="B132" s="70" t="s">
        <v>166</v>
      </c>
      <c r="C132" s="79">
        <v>44018886</v>
      </c>
      <c r="D132" s="80" t="s">
        <v>599</v>
      </c>
      <c r="E132" s="81">
        <v>8783734</v>
      </c>
      <c r="F132" s="70" t="s">
        <v>183</v>
      </c>
      <c r="G132" s="82" t="s">
        <v>28</v>
      </c>
      <c r="H132" s="82" t="s">
        <v>44</v>
      </c>
      <c r="I132" s="82" t="s">
        <v>81</v>
      </c>
      <c r="J132" s="48">
        <v>3265000</v>
      </c>
      <c r="K132" s="83">
        <v>0</v>
      </c>
      <c r="L132" s="83">
        <v>111100</v>
      </c>
      <c r="M132" s="83">
        <v>0</v>
      </c>
      <c r="N132" s="83">
        <f>SUM(J132:M132)</f>
        <v>3376100</v>
      </c>
    </row>
    <row r="133" spans="1:14" ht="38.25" hidden="1" outlineLevel="2" x14ac:dyDescent="0.25">
      <c r="A133" s="79">
        <v>121</v>
      </c>
      <c r="B133" s="70" t="s">
        <v>634</v>
      </c>
      <c r="C133" s="84" t="s">
        <v>260</v>
      </c>
      <c r="D133" s="80" t="s">
        <v>599</v>
      </c>
      <c r="E133" s="81">
        <v>1179545</v>
      </c>
      <c r="F133" s="70" t="s">
        <v>273</v>
      </c>
      <c r="G133" s="82" t="s">
        <v>28</v>
      </c>
      <c r="H133" s="82" t="s">
        <v>44</v>
      </c>
      <c r="I133" s="82" t="s">
        <v>14</v>
      </c>
      <c r="J133" s="48">
        <v>8792350</v>
      </c>
      <c r="K133" s="83">
        <v>0</v>
      </c>
      <c r="L133" s="83">
        <v>231600</v>
      </c>
      <c r="M133" s="83">
        <v>0</v>
      </c>
      <c r="N133" s="83">
        <f>SUM(J133:M133)</f>
        <v>9023950</v>
      </c>
    </row>
    <row r="134" spans="1:14" ht="38.25" hidden="1" outlineLevel="2" x14ac:dyDescent="0.25">
      <c r="A134" s="79">
        <v>122</v>
      </c>
      <c r="B134" s="70" t="s">
        <v>634</v>
      </c>
      <c r="C134" s="84" t="s">
        <v>260</v>
      </c>
      <c r="D134" s="80" t="s">
        <v>599</v>
      </c>
      <c r="E134" s="81">
        <v>3675784</v>
      </c>
      <c r="F134" s="70" t="s">
        <v>264</v>
      </c>
      <c r="G134" s="82" t="s">
        <v>28</v>
      </c>
      <c r="H134" s="82" t="s">
        <v>44</v>
      </c>
      <c r="I134" s="82" t="s">
        <v>153</v>
      </c>
      <c r="J134" s="48">
        <v>8440660</v>
      </c>
      <c r="K134" s="83">
        <v>0</v>
      </c>
      <c r="L134" s="83">
        <v>222300</v>
      </c>
      <c r="M134" s="83">
        <v>0</v>
      </c>
      <c r="N134" s="83">
        <f>SUM(J134:M134)</f>
        <v>8662960</v>
      </c>
    </row>
    <row r="135" spans="1:14" ht="51" hidden="1" outlineLevel="2" x14ac:dyDescent="0.25">
      <c r="A135" s="79">
        <v>123</v>
      </c>
      <c r="B135" s="70" t="s">
        <v>319</v>
      </c>
      <c r="C135" s="79">
        <v>71193430</v>
      </c>
      <c r="D135" s="80" t="s">
        <v>599</v>
      </c>
      <c r="E135" s="81">
        <v>3815405</v>
      </c>
      <c r="F135" s="70" t="s">
        <v>323</v>
      </c>
      <c r="G135" s="82" t="s">
        <v>28</v>
      </c>
      <c r="H135" s="82" t="s">
        <v>44</v>
      </c>
      <c r="I135" s="82" t="s">
        <v>37</v>
      </c>
      <c r="J135" s="48">
        <v>5649850</v>
      </c>
      <c r="K135" s="83">
        <v>0</v>
      </c>
      <c r="L135" s="83">
        <v>144100</v>
      </c>
      <c r="M135" s="83">
        <v>0</v>
      </c>
      <c r="N135" s="83">
        <f>SUM(J135:M135)</f>
        <v>5793950</v>
      </c>
    </row>
    <row r="136" spans="1:14" ht="63.75" hidden="1" outlineLevel="2" x14ac:dyDescent="0.25">
      <c r="A136" s="79">
        <v>124</v>
      </c>
      <c r="B136" s="70" t="s">
        <v>415</v>
      </c>
      <c r="C136" s="79">
        <v>70850917</v>
      </c>
      <c r="D136" s="80" t="s">
        <v>599</v>
      </c>
      <c r="E136" s="81">
        <v>9988033</v>
      </c>
      <c r="F136" s="70" t="s">
        <v>422</v>
      </c>
      <c r="G136" s="82" t="s">
        <v>28</v>
      </c>
      <c r="H136" s="82" t="s">
        <v>44</v>
      </c>
      <c r="I136" s="82" t="s">
        <v>14</v>
      </c>
      <c r="J136" s="48">
        <v>1395000</v>
      </c>
      <c r="K136" s="83">
        <v>0</v>
      </c>
      <c r="L136" s="83">
        <v>37000</v>
      </c>
      <c r="M136" s="83">
        <v>0</v>
      </c>
      <c r="N136" s="83">
        <f>SUM(J136:M136)</f>
        <v>1432000</v>
      </c>
    </row>
    <row r="137" spans="1:14" ht="51" hidden="1" outlineLevel="2" x14ac:dyDescent="0.25">
      <c r="A137" s="79">
        <v>125</v>
      </c>
      <c r="B137" s="70" t="s">
        <v>423</v>
      </c>
      <c r="C137" s="84" t="s">
        <v>424</v>
      </c>
      <c r="D137" s="80" t="s">
        <v>599</v>
      </c>
      <c r="E137" s="81">
        <v>2610139</v>
      </c>
      <c r="F137" s="70" t="s">
        <v>402</v>
      </c>
      <c r="G137" s="89" t="s">
        <v>28</v>
      </c>
      <c r="H137" s="89" t="s">
        <v>44</v>
      </c>
      <c r="I137" s="89" t="s">
        <v>56</v>
      </c>
      <c r="J137" s="48">
        <v>2017800</v>
      </c>
      <c r="K137" s="83">
        <v>0</v>
      </c>
      <c r="L137" s="83">
        <v>51400</v>
      </c>
      <c r="M137" s="83">
        <v>0</v>
      </c>
      <c r="N137" s="83">
        <f>SUM(J137:M137)</f>
        <v>2069200</v>
      </c>
    </row>
    <row r="138" spans="1:14" ht="51" hidden="1" outlineLevel="2" x14ac:dyDescent="0.25">
      <c r="A138" s="79">
        <v>126</v>
      </c>
      <c r="B138" s="70" t="s">
        <v>423</v>
      </c>
      <c r="C138" s="84" t="s">
        <v>424</v>
      </c>
      <c r="D138" s="80" t="s">
        <v>599</v>
      </c>
      <c r="E138" s="81">
        <v>2994394</v>
      </c>
      <c r="F138" s="70" t="s">
        <v>411</v>
      </c>
      <c r="G138" s="82" t="s">
        <v>28</v>
      </c>
      <c r="H138" s="82" t="s">
        <v>44</v>
      </c>
      <c r="I138" s="82" t="s">
        <v>412</v>
      </c>
      <c r="J138" s="48">
        <v>14067760</v>
      </c>
      <c r="K138" s="83">
        <v>0</v>
      </c>
      <c r="L138" s="83">
        <v>370700</v>
      </c>
      <c r="M138" s="83">
        <v>0</v>
      </c>
      <c r="N138" s="83">
        <f>SUM(J138:M138)</f>
        <v>14438460</v>
      </c>
    </row>
    <row r="139" spans="1:14" ht="51" hidden="1" outlineLevel="2" x14ac:dyDescent="0.25">
      <c r="A139" s="79">
        <v>127</v>
      </c>
      <c r="B139" s="70" t="s">
        <v>423</v>
      </c>
      <c r="C139" s="84" t="s">
        <v>424</v>
      </c>
      <c r="D139" s="80" t="s">
        <v>599</v>
      </c>
      <c r="E139" s="81">
        <v>6057420</v>
      </c>
      <c r="F139" s="70" t="s">
        <v>429</v>
      </c>
      <c r="G139" s="82" t="s">
        <v>28</v>
      </c>
      <c r="H139" s="82" t="s">
        <v>44</v>
      </c>
      <c r="I139" s="82" t="s">
        <v>81</v>
      </c>
      <c r="J139" s="48">
        <v>9409070</v>
      </c>
      <c r="K139" s="83">
        <v>0</v>
      </c>
      <c r="L139" s="83">
        <v>245000</v>
      </c>
      <c r="M139" s="83">
        <v>0</v>
      </c>
      <c r="N139" s="83">
        <f>SUM(J139:M139)</f>
        <v>9654070</v>
      </c>
    </row>
    <row r="140" spans="1:14" ht="51" hidden="1" outlineLevel="2" x14ac:dyDescent="0.25">
      <c r="A140" s="79">
        <v>128</v>
      </c>
      <c r="B140" s="70" t="s">
        <v>423</v>
      </c>
      <c r="C140" s="84" t="s">
        <v>424</v>
      </c>
      <c r="D140" s="80" t="s">
        <v>599</v>
      </c>
      <c r="E140" s="81">
        <v>6798398</v>
      </c>
      <c r="F140" s="70" t="s">
        <v>430</v>
      </c>
      <c r="G140" s="82" t="s">
        <v>28</v>
      </c>
      <c r="H140" s="82" t="s">
        <v>44</v>
      </c>
      <c r="I140" s="82" t="s">
        <v>81</v>
      </c>
      <c r="J140" s="48">
        <v>13741000</v>
      </c>
      <c r="K140" s="83">
        <v>0</v>
      </c>
      <c r="L140" s="83">
        <v>407700</v>
      </c>
      <c r="M140" s="83">
        <v>0</v>
      </c>
      <c r="N140" s="83">
        <f>SUM(J140:M140)</f>
        <v>14148700</v>
      </c>
    </row>
    <row r="141" spans="1:14" ht="51" hidden="1" outlineLevel="2" x14ac:dyDescent="0.25">
      <c r="A141" s="79">
        <v>129</v>
      </c>
      <c r="B141" s="70" t="s">
        <v>423</v>
      </c>
      <c r="C141" s="84" t="s">
        <v>424</v>
      </c>
      <c r="D141" s="80" t="s">
        <v>599</v>
      </c>
      <c r="E141" s="81">
        <v>6952161</v>
      </c>
      <c r="F141" s="70" t="s">
        <v>404</v>
      </c>
      <c r="G141" s="82" t="s">
        <v>28</v>
      </c>
      <c r="H141" s="82" t="s">
        <v>44</v>
      </c>
      <c r="I141" s="82" t="s">
        <v>37</v>
      </c>
      <c r="J141" s="48">
        <v>4923710</v>
      </c>
      <c r="K141" s="83">
        <v>0</v>
      </c>
      <c r="L141" s="83">
        <v>129700</v>
      </c>
      <c r="M141" s="83">
        <v>0</v>
      </c>
      <c r="N141" s="83">
        <f>SUM(J141:M141)</f>
        <v>5053410</v>
      </c>
    </row>
    <row r="142" spans="1:14" ht="38.25" hidden="1" outlineLevel="2" x14ac:dyDescent="0.25">
      <c r="A142" s="79">
        <v>130</v>
      </c>
      <c r="B142" s="70" t="s">
        <v>436</v>
      </c>
      <c r="C142" s="79">
        <v>49562827</v>
      </c>
      <c r="D142" s="80" t="s">
        <v>599</v>
      </c>
      <c r="E142" s="79">
        <v>2141770</v>
      </c>
      <c r="F142" s="70" t="s">
        <v>755</v>
      </c>
      <c r="G142" s="82" t="s">
        <v>28</v>
      </c>
      <c r="H142" s="82" t="s">
        <v>44</v>
      </c>
      <c r="I142" s="82" t="s">
        <v>213</v>
      </c>
      <c r="J142" s="48">
        <v>3165240</v>
      </c>
      <c r="K142" s="83">
        <v>0</v>
      </c>
      <c r="L142" s="83">
        <v>83300</v>
      </c>
      <c r="M142" s="83">
        <v>0</v>
      </c>
      <c r="N142" s="83">
        <f>SUM(J142:M142)</f>
        <v>3248540</v>
      </c>
    </row>
    <row r="143" spans="1:14" ht="38.25" hidden="1" outlineLevel="2" x14ac:dyDescent="0.25">
      <c r="A143" s="79">
        <v>131</v>
      </c>
      <c r="B143" s="70" t="s">
        <v>436</v>
      </c>
      <c r="C143" s="79">
        <v>49562827</v>
      </c>
      <c r="D143" s="80" t="s">
        <v>599</v>
      </c>
      <c r="E143" s="79">
        <v>3499100</v>
      </c>
      <c r="F143" s="70" t="s">
        <v>756</v>
      </c>
      <c r="G143" s="82" t="s">
        <v>28</v>
      </c>
      <c r="H143" s="82" t="s">
        <v>44</v>
      </c>
      <c r="I143" s="82" t="s">
        <v>59</v>
      </c>
      <c r="J143" s="48">
        <v>4220330</v>
      </c>
      <c r="K143" s="83">
        <v>0</v>
      </c>
      <c r="L143" s="83">
        <v>111100</v>
      </c>
      <c r="M143" s="83">
        <v>0</v>
      </c>
      <c r="N143" s="83">
        <f>SUM(J143:M143)</f>
        <v>4331430</v>
      </c>
    </row>
    <row r="144" spans="1:14" ht="38.25" hidden="1" outlineLevel="2" x14ac:dyDescent="0.25">
      <c r="A144" s="79">
        <v>132</v>
      </c>
      <c r="B144" s="70" t="s">
        <v>436</v>
      </c>
      <c r="C144" s="79">
        <v>49562827</v>
      </c>
      <c r="D144" s="80" t="s">
        <v>599</v>
      </c>
      <c r="E144" s="79">
        <v>5484955</v>
      </c>
      <c r="F144" s="70" t="s">
        <v>757</v>
      </c>
      <c r="G144" s="82" t="s">
        <v>28</v>
      </c>
      <c r="H144" s="82" t="s">
        <v>44</v>
      </c>
      <c r="I144" s="82" t="s">
        <v>213</v>
      </c>
      <c r="J144" s="48">
        <v>2813550</v>
      </c>
      <c r="K144" s="83">
        <v>0</v>
      </c>
      <c r="L144" s="83">
        <v>74000</v>
      </c>
      <c r="M144" s="83">
        <v>0</v>
      </c>
      <c r="N144" s="83">
        <f>SUM(J144:M144)</f>
        <v>2887550</v>
      </c>
    </row>
    <row r="145" spans="1:14" ht="38.25" hidden="1" outlineLevel="2" x14ac:dyDescent="0.25">
      <c r="A145" s="79">
        <v>133</v>
      </c>
      <c r="B145" s="70" t="s">
        <v>436</v>
      </c>
      <c r="C145" s="79">
        <v>49562827</v>
      </c>
      <c r="D145" s="80" t="s">
        <v>599</v>
      </c>
      <c r="E145" s="79">
        <v>7605066</v>
      </c>
      <c r="F145" s="70" t="s">
        <v>759</v>
      </c>
      <c r="G145" s="82" t="s">
        <v>28</v>
      </c>
      <c r="H145" s="82" t="s">
        <v>44</v>
      </c>
      <c r="I145" s="82" t="s">
        <v>213</v>
      </c>
      <c r="J145" s="48">
        <v>1758470</v>
      </c>
      <c r="K145" s="83">
        <v>0</v>
      </c>
      <c r="L145" s="83">
        <v>46300</v>
      </c>
      <c r="M145" s="83">
        <v>0</v>
      </c>
      <c r="N145" s="83">
        <f>SUM(J145:M145)</f>
        <v>1804770</v>
      </c>
    </row>
    <row r="146" spans="1:14" outlineLevel="1" collapsed="1" x14ac:dyDescent="0.25">
      <c r="A146" s="79"/>
      <c r="B146" s="70"/>
      <c r="C146" s="79"/>
      <c r="D146" s="95" t="s">
        <v>673</v>
      </c>
      <c r="E146" s="79"/>
      <c r="F146" s="70"/>
      <c r="G146" s="82"/>
      <c r="H146" s="82"/>
      <c r="I146" s="82"/>
      <c r="J146" s="48">
        <f>SUBTOTAL(9,J130:J145)</f>
        <v>90312120</v>
      </c>
      <c r="K146" s="83">
        <f>SUBTOTAL(9,K130:K145)</f>
        <v>0</v>
      </c>
      <c r="L146" s="83">
        <f>SUBTOTAL(9,L130:L145)</f>
        <v>2376400</v>
      </c>
      <c r="M146" s="83">
        <f>SUBTOTAL(9,M130:M145)</f>
        <v>0</v>
      </c>
      <c r="N146" s="83">
        <f>SUBTOTAL(9,N130:N145)</f>
        <v>92688520</v>
      </c>
    </row>
    <row r="147" spans="1:14" ht="63.75" hidden="1" outlineLevel="2" x14ac:dyDescent="0.25">
      <c r="A147" s="79">
        <v>134</v>
      </c>
      <c r="B147" s="70" t="s">
        <v>773</v>
      </c>
      <c r="C147" s="79">
        <v>70850992</v>
      </c>
      <c r="D147" s="80" t="s">
        <v>650</v>
      </c>
      <c r="E147" s="81">
        <v>1831726</v>
      </c>
      <c r="F147" s="70" t="s">
        <v>773</v>
      </c>
      <c r="G147" s="82" t="s">
        <v>36</v>
      </c>
      <c r="H147" s="82" t="s">
        <v>52</v>
      </c>
      <c r="I147" s="82" t="s">
        <v>32</v>
      </c>
      <c r="J147" s="48">
        <v>2868090</v>
      </c>
      <c r="K147" s="83">
        <v>0</v>
      </c>
      <c r="L147" s="83">
        <v>132100</v>
      </c>
      <c r="M147" s="83">
        <v>0</v>
      </c>
      <c r="N147" s="83">
        <f>SUM(J147:M147)</f>
        <v>3000190</v>
      </c>
    </row>
    <row r="148" spans="1:14" outlineLevel="1" collapsed="1" x14ac:dyDescent="0.25">
      <c r="A148" s="79"/>
      <c r="B148" s="70"/>
      <c r="C148" s="79"/>
      <c r="D148" s="95" t="s">
        <v>674</v>
      </c>
      <c r="E148" s="81"/>
      <c r="F148" s="70"/>
      <c r="G148" s="82"/>
      <c r="H148" s="82"/>
      <c r="I148" s="82"/>
      <c r="J148" s="48">
        <f>SUBTOTAL(9,J147:J147)</f>
        <v>2868090</v>
      </c>
      <c r="K148" s="83">
        <f>SUBTOTAL(9,K147:K147)</f>
        <v>0</v>
      </c>
      <c r="L148" s="83">
        <f>SUBTOTAL(9,L147:L147)</f>
        <v>132100</v>
      </c>
      <c r="M148" s="83">
        <f>SUBTOTAL(9,M147:M147)</f>
        <v>0</v>
      </c>
      <c r="N148" s="83">
        <f>SUBTOTAL(9,N147:N147)</f>
        <v>3000190</v>
      </c>
    </row>
    <row r="149" spans="1:14" ht="38.25" hidden="1" outlineLevel="2" x14ac:dyDescent="0.25">
      <c r="A149" s="79">
        <v>135</v>
      </c>
      <c r="B149" s="70" t="s">
        <v>15</v>
      </c>
      <c r="C149" s="79">
        <v>27002438</v>
      </c>
      <c r="D149" s="80" t="s">
        <v>586</v>
      </c>
      <c r="E149" s="81">
        <v>3645453</v>
      </c>
      <c r="F149" s="70" t="s">
        <v>17</v>
      </c>
      <c r="G149" s="82" t="s">
        <v>18</v>
      </c>
      <c r="H149" s="82" t="s">
        <v>19</v>
      </c>
      <c r="I149" s="82" t="s">
        <v>20</v>
      </c>
      <c r="J149" s="48">
        <v>1400720</v>
      </c>
      <c r="K149" s="83">
        <v>0</v>
      </c>
      <c r="L149" s="83">
        <v>338800</v>
      </c>
      <c r="M149" s="83">
        <v>0</v>
      </c>
      <c r="N149" s="83">
        <f>SUM(J149:M149)</f>
        <v>1739520</v>
      </c>
    </row>
    <row r="150" spans="1:14" ht="38.25" hidden="1" outlineLevel="2" x14ac:dyDescent="0.25">
      <c r="A150" s="79">
        <v>136</v>
      </c>
      <c r="B150" s="70" t="s">
        <v>136</v>
      </c>
      <c r="C150" s="79">
        <v>18189750</v>
      </c>
      <c r="D150" s="80" t="s">
        <v>586</v>
      </c>
      <c r="E150" s="81">
        <v>8959007</v>
      </c>
      <c r="F150" s="70" t="s">
        <v>140</v>
      </c>
      <c r="G150" s="82" t="s">
        <v>18</v>
      </c>
      <c r="H150" s="82" t="s">
        <v>19</v>
      </c>
      <c r="I150" s="82" t="s">
        <v>37</v>
      </c>
      <c r="J150" s="48">
        <v>910470</v>
      </c>
      <c r="K150" s="83">
        <v>0</v>
      </c>
      <c r="L150" s="83">
        <v>220200</v>
      </c>
      <c r="M150" s="83">
        <v>0</v>
      </c>
      <c r="N150" s="83">
        <f>SUM(J150:M150)</f>
        <v>1130670</v>
      </c>
    </row>
    <row r="151" spans="1:14" ht="38.25" hidden="1" outlineLevel="2" x14ac:dyDescent="0.25">
      <c r="A151" s="79">
        <v>137</v>
      </c>
      <c r="B151" s="70" t="s">
        <v>342</v>
      </c>
      <c r="C151" s="79">
        <v>60557621</v>
      </c>
      <c r="D151" s="80" t="s">
        <v>586</v>
      </c>
      <c r="E151" s="81">
        <v>5835780</v>
      </c>
      <c r="F151" s="70" t="s">
        <v>345</v>
      </c>
      <c r="G151" s="82" t="s">
        <v>18</v>
      </c>
      <c r="H151" s="82" t="s">
        <v>19</v>
      </c>
      <c r="I151" s="82" t="s">
        <v>14</v>
      </c>
      <c r="J151" s="48">
        <v>705030</v>
      </c>
      <c r="K151" s="83">
        <v>0</v>
      </c>
      <c r="L151" s="83">
        <v>170500</v>
      </c>
      <c r="M151" s="83">
        <v>0</v>
      </c>
      <c r="N151" s="83">
        <f>SUM(J151:M151)</f>
        <v>875530</v>
      </c>
    </row>
    <row r="152" spans="1:14" ht="38.25" hidden="1" outlineLevel="2" x14ac:dyDescent="0.25">
      <c r="A152" s="79">
        <v>138</v>
      </c>
      <c r="B152" s="70" t="s">
        <v>342</v>
      </c>
      <c r="C152" s="79">
        <v>60557621</v>
      </c>
      <c r="D152" s="80" t="s">
        <v>586</v>
      </c>
      <c r="E152" s="81">
        <v>9580837</v>
      </c>
      <c r="F152" s="70" t="s">
        <v>351</v>
      </c>
      <c r="G152" s="82" t="s">
        <v>36</v>
      </c>
      <c r="H152" s="82" t="s">
        <v>19</v>
      </c>
      <c r="I152" s="82" t="s">
        <v>88</v>
      </c>
      <c r="J152" s="48">
        <v>1540800</v>
      </c>
      <c r="K152" s="83">
        <v>0</v>
      </c>
      <c r="L152" s="83">
        <v>372600</v>
      </c>
      <c r="M152" s="83">
        <v>0</v>
      </c>
      <c r="N152" s="83">
        <f>SUM(J152:M152)</f>
        <v>1913400</v>
      </c>
    </row>
    <row r="153" spans="1:14" outlineLevel="1" collapsed="1" x14ac:dyDescent="0.25">
      <c r="A153" s="79"/>
      <c r="B153" s="70"/>
      <c r="C153" s="79"/>
      <c r="D153" s="95" t="s">
        <v>675</v>
      </c>
      <c r="E153" s="81"/>
      <c r="F153" s="70"/>
      <c r="G153" s="82"/>
      <c r="H153" s="82"/>
      <c r="I153" s="82"/>
      <c r="J153" s="48">
        <f>SUBTOTAL(9,J149:J152)</f>
        <v>4557020</v>
      </c>
      <c r="K153" s="83">
        <f>SUBTOTAL(9,K149:K152)</f>
        <v>0</v>
      </c>
      <c r="L153" s="83">
        <f>SUBTOTAL(9,L149:L152)</f>
        <v>1102100</v>
      </c>
      <c r="M153" s="83">
        <f>SUBTOTAL(9,M149:M152)</f>
        <v>0</v>
      </c>
      <c r="N153" s="83">
        <f>SUBTOTAL(9,N149:N152)</f>
        <v>5659120</v>
      </c>
    </row>
    <row r="154" spans="1:14" ht="38.25" hidden="1" outlineLevel="2" x14ac:dyDescent="0.25">
      <c r="A154" s="79">
        <v>139</v>
      </c>
      <c r="B154" s="70" t="s">
        <v>776</v>
      </c>
      <c r="C154" s="79" t="s">
        <v>394</v>
      </c>
      <c r="D154" s="80" t="s">
        <v>399</v>
      </c>
      <c r="E154" s="81">
        <v>9160187</v>
      </c>
      <c r="F154" s="82" t="s">
        <v>399</v>
      </c>
      <c r="G154" s="82" t="s">
        <v>48</v>
      </c>
      <c r="H154" s="82" t="s">
        <v>19</v>
      </c>
      <c r="I154" s="82" t="s">
        <v>32</v>
      </c>
      <c r="J154" s="48">
        <v>3774820</v>
      </c>
      <c r="K154" s="83">
        <v>0</v>
      </c>
      <c r="L154" s="83">
        <v>174000</v>
      </c>
      <c r="M154" s="83">
        <v>0</v>
      </c>
      <c r="N154" s="83">
        <f>SUM(J154:M154)</f>
        <v>3948820</v>
      </c>
    </row>
    <row r="155" spans="1:14" outlineLevel="1" collapsed="1" x14ac:dyDescent="0.25">
      <c r="A155" s="79"/>
      <c r="B155" s="70"/>
      <c r="C155" s="79"/>
      <c r="D155" s="95" t="s">
        <v>676</v>
      </c>
      <c r="E155" s="81"/>
      <c r="F155" s="82"/>
      <c r="G155" s="82"/>
      <c r="H155" s="82"/>
      <c r="I155" s="82"/>
      <c r="J155" s="48">
        <f>SUBTOTAL(9,J154:J154)</f>
        <v>3774820</v>
      </c>
      <c r="K155" s="83">
        <f>SUBTOTAL(9,K154:K154)</f>
        <v>0</v>
      </c>
      <c r="L155" s="83">
        <f>SUBTOTAL(9,L154:L154)</f>
        <v>174000</v>
      </c>
      <c r="M155" s="83">
        <f>SUBTOTAL(9,M154:M154)</f>
        <v>0</v>
      </c>
      <c r="N155" s="83">
        <f>SUBTOTAL(9,N154:N154)</f>
        <v>3948820</v>
      </c>
    </row>
    <row r="156" spans="1:14" ht="38.25" hidden="1" outlineLevel="2" x14ac:dyDescent="0.25">
      <c r="A156" s="79">
        <v>140</v>
      </c>
      <c r="B156" s="70" t="s">
        <v>33</v>
      </c>
      <c r="C156" s="79">
        <v>29267609</v>
      </c>
      <c r="D156" s="80" t="s">
        <v>589</v>
      </c>
      <c r="E156" s="81">
        <v>1967289</v>
      </c>
      <c r="F156" s="70" t="s">
        <v>35</v>
      </c>
      <c r="G156" s="82" t="s">
        <v>36</v>
      </c>
      <c r="H156" s="82" t="s">
        <v>19</v>
      </c>
      <c r="I156" s="82" t="s">
        <v>37</v>
      </c>
      <c r="J156" s="48">
        <v>980650</v>
      </c>
      <c r="K156" s="83">
        <v>0</v>
      </c>
      <c r="L156" s="83">
        <v>54900</v>
      </c>
      <c r="M156" s="83">
        <v>0</v>
      </c>
      <c r="N156" s="83">
        <f>SUM(J156:M156)</f>
        <v>1035550</v>
      </c>
    </row>
    <row r="157" spans="1:14" ht="38.25" hidden="1" outlineLevel="2" x14ac:dyDescent="0.25">
      <c r="A157" s="79">
        <v>141</v>
      </c>
      <c r="B157" s="70" t="s">
        <v>118</v>
      </c>
      <c r="C157" s="84" t="s">
        <v>119</v>
      </c>
      <c r="D157" s="80" t="s">
        <v>589</v>
      </c>
      <c r="E157" s="81">
        <v>2514201</v>
      </c>
      <c r="F157" s="70" t="s">
        <v>717</v>
      </c>
      <c r="G157" s="82" t="s">
        <v>36</v>
      </c>
      <c r="H157" s="82" t="s">
        <v>19</v>
      </c>
      <c r="I157" s="82" t="s">
        <v>122</v>
      </c>
      <c r="J157" s="48">
        <v>3488340</v>
      </c>
      <c r="K157" s="83">
        <v>0</v>
      </c>
      <c r="L157" s="83">
        <v>195700</v>
      </c>
      <c r="M157" s="83">
        <v>0</v>
      </c>
      <c r="N157" s="83">
        <f>SUM(J157:M157)</f>
        <v>3684040</v>
      </c>
    </row>
    <row r="158" spans="1:14" ht="38.25" hidden="1" outlineLevel="2" x14ac:dyDescent="0.25">
      <c r="A158" s="79">
        <v>142</v>
      </c>
      <c r="B158" s="70" t="s">
        <v>166</v>
      </c>
      <c r="C158" s="79">
        <v>44018886</v>
      </c>
      <c r="D158" s="80" t="s">
        <v>589</v>
      </c>
      <c r="E158" s="81">
        <v>1037676</v>
      </c>
      <c r="F158" s="82" t="s">
        <v>167</v>
      </c>
      <c r="G158" s="82" t="s">
        <v>36</v>
      </c>
      <c r="H158" s="82" t="s">
        <v>19</v>
      </c>
      <c r="I158" s="82" t="s">
        <v>81</v>
      </c>
      <c r="J158" s="48">
        <v>1824000</v>
      </c>
      <c r="K158" s="83">
        <v>0</v>
      </c>
      <c r="L158" s="83">
        <v>106000</v>
      </c>
      <c r="M158" s="83">
        <v>0</v>
      </c>
      <c r="N158" s="83">
        <f>SUM(J158:M158)</f>
        <v>1930000</v>
      </c>
    </row>
    <row r="159" spans="1:14" ht="38.25" hidden="1" outlineLevel="2" x14ac:dyDescent="0.25">
      <c r="A159" s="79">
        <v>143</v>
      </c>
      <c r="B159" s="70" t="s">
        <v>185</v>
      </c>
      <c r="C159" s="79">
        <v>48489336</v>
      </c>
      <c r="D159" s="80" t="s">
        <v>589</v>
      </c>
      <c r="E159" s="81">
        <v>7817571</v>
      </c>
      <c r="F159" s="70" t="s">
        <v>202</v>
      </c>
      <c r="G159" s="82" t="s">
        <v>36</v>
      </c>
      <c r="H159" s="82" t="s">
        <v>19</v>
      </c>
      <c r="I159" s="82" t="s">
        <v>187</v>
      </c>
      <c r="J159" s="48">
        <v>1989330</v>
      </c>
      <c r="K159" s="83">
        <v>0</v>
      </c>
      <c r="L159" s="83">
        <v>111500</v>
      </c>
      <c r="M159" s="83">
        <v>0</v>
      </c>
      <c r="N159" s="83">
        <f>SUM(J159:M159)</f>
        <v>2100830</v>
      </c>
    </row>
    <row r="160" spans="1:14" ht="38.25" hidden="1" outlineLevel="2" x14ac:dyDescent="0.25">
      <c r="A160" s="79">
        <v>144</v>
      </c>
      <c r="B160" s="70" t="s">
        <v>211</v>
      </c>
      <c r="C160" s="79">
        <v>47997885</v>
      </c>
      <c r="D160" s="80" t="s">
        <v>589</v>
      </c>
      <c r="E160" s="81">
        <v>5937705</v>
      </c>
      <c r="F160" s="70" t="s">
        <v>222</v>
      </c>
      <c r="G160" s="82" t="s">
        <v>18</v>
      </c>
      <c r="H160" s="82" t="s">
        <v>19</v>
      </c>
      <c r="I160" s="82" t="s">
        <v>101</v>
      </c>
      <c r="J160" s="48">
        <v>2101410</v>
      </c>
      <c r="K160" s="83">
        <v>0</v>
      </c>
      <c r="L160" s="83">
        <v>117900</v>
      </c>
      <c r="M160" s="83">
        <v>0</v>
      </c>
      <c r="N160" s="83">
        <f>SUM(J160:M160)</f>
        <v>2219310</v>
      </c>
    </row>
    <row r="161" spans="1:14" ht="51" hidden="1" outlineLevel="2" x14ac:dyDescent="0.25">
      <c r="A161" s="79">
        <v>145</v>
      </c>
      <c r="B161" s="70" t="s">
        <v>281</v>
      </c>
      <c r="C161" s="84" t="s">
        <v>282</v>
      </c>
      <c r="D161" s="80" t="s">
        <v>589</v>
      </c>
      <c r="E161" s="81">
        <v>9250334</v>
      </c>
      <c r="F161" s="70" t="s">
        <v>286</v>
      </c>
      <c r="G161" s="82" t="s">
        <v>18</v>
      </c>
      <c r="H161" s="82" t="s">
        <v>19</v>
      </c>
      <c r="I161" s="82" t="s">
        <v>14</v>
      </c>
      <c r="J161" s="48">
        <v>1527020</v>
      </c>
      <c r="K161" s="83">
        <v>0</v>
      </c>
      <c r="L161" s="83">
        <v>85600</v>
      </c>
      <c r="M161" s="83">
        <v>0</v>
      </c>
      <c r="N161" s="83">
        <f>SUM(J161:M161)</f>
        <v>1612620</v>
      </c>
    </row>
    <row r="162" spans="1:14" outlineLevel="1" collapsed="1" x14ac:dyDescent="0.25">
      <c r="A162" s="79"/>
      <c r="B162" s="70"/>
      <c r="C162" s="84"/>
      <c r="D162" s="95" t="s">
        <v>677</v>
      </c>
      <c r="E162" s="81"/>
      <c r="F162" s="70"/>
      <c r="G162" s="82"/>
      <c r="H162" s="82"/>
      <c r="I162" s="82"/>
      <c r="J162" s="48">
        <f>SUBTOTAL(9,J156:J161)</f>
        <v>11910750</v>
      </c>
      <c r="K162" s="83">
        <f>SUBTOTAL(9,K156:K161)</f>
        <v>0</v>
      </c>
      <c r="L162" s="83">
        <f>SUBTOTAL(9,L156:L161)</f>
        <v>671600</v>
      </c>
      <c r="M162" s="83">
        <f>SUBTOTAL(9,M156:M161)</f>
        <v>0</v>
      </c>
      <c r="N162" s="83">
        <f>SUBTOTAL(9,N156:N161)</f>
        <v>12582350</v>
      </c>
    </row>
    <row r="163" spans="1:14" ht="25.5" hidden="1" outlineLevel="2" x14ac:dyDescent="0.25">
      <c r="A163" s="79">
        <v>146</v>
      </c>
      <c r="B163" s="70" t="s">
        <v>91</v>
      </c>
      <c r="C163" s="79">
        <v>73633178</v>
      </c>
      <c r="D163" s="80" t="s">
        <v>607</v>
      </c>
      <c r="E163" s="81">
        <v>3257944</v>
      </c>
      <c r="F163" s="70" t="s">
        <v>608</v>
      </c>
      <c r="G163" s="82" t="s">
        <v>36</v>
      </c>
      <c r="H163" s="82" t="s">
        <v>52</v>
      </c>
      <c r="I163" s="82" t="s">
        <v>59</v>
      </c>
      <c r="J163" s="48">
        <v>1843360</v>
      </c>
      <c r="K163" s="83">
        <v>0</v>
      </c>
      <c r="L163" s="83">
        <v>147400</v>
      </c>
      <c r="M163" s="83">
        <v>0</v>
      </c>
      <c r="N163" s="83">
        <f>SUM(J163:M163)</f>
        <v>1990760</v>
      </c>
    </row>
    <row r="164" spans="1:14" ht="25.5" hidden="1" outlineLevel="2" x14ac:dyDescent="0.25">
      <c r="A164" s="79">
        <v>147</v>
      </c>
      <c r="B164" s="70" t="s">
        <v>113</v>
      </c>
      <c r="C164" s="79">
        <v>48472476</v>
      </c>
      <c r="D164" s="80" t="s">
        <v>607</v>
      </c>
      <c r="E164" s="81">
        <v>2899284</v>
      </c>
      <c r="F164" s="70" t="s">
        <v>114</v>
      </c>
      <c r="G164" s="82" t="s">
        <v>18</v>
      </c>
      <c r="H164" s="82" t="s">
        <v>52</v>
      </c>
      <c r="I164" s="82" t="s">
        <v>29</v>
      </c>
      <c r="J164" s="48">
        <v>1316680</v>
      </c>
      <c r="K164" s="83">
        <v>0</v>
      </c>
      <c r="L164" s="83">
        <v>105200</v>
      </c>
      <c r="M164" s="83">
        <v>0</v>
      </c>
      <c r="N164" s="83">
        <f>SUM(J164:M164)</f>
        <v>1421880</v>
      </c>
    </row>
    <row r="165" spans="1:14" hidden="1" outlineLevel="2" x14ac:dyDescent="0.25">
      <c r="A165" s="79">
        <v>148</v>
      </c>
      <c r="B165" s="70" t="s">
        <v>133</v>
      </c>
      <c r="C165" s="79">
        <v>47930063</v>
      </c>
      <c r="D165" s="80" t="s">
        <v>607</v>
      </c>
      <c r="E165" s="81">
        <v>9859957</v>
      </c>
      <c r="F165" s="70" t="s">
        <v>135</v>
      </c>
      <c r="G165" s="82" t="s">
        <v>18</v>
      </c>
      <c r="H165" s="82" t="s">
        <v>52</v>
      </c>
      <c r="I165" s="82" t="s">
        <v>66</v>
      </c>
      <c r="J165" s="48">
        <v>1303520</v>
      </c>
      <c r="K165" s="83">
        <v>0</v>
      </c>
      <c r="L165" s="83">
        <v>105200</v>
      </c>
      <c r="M165" s="83">
        <v>0</v>
      </c>
      <c r="N165" s="83">
        <f>SUM(J165:M165)</f>
        <v>1408720</v>
      </c>
    </row>
    <row r="166" spans="1:14" ht="25.5" hidden="1" outlineLevel="2" x14ac:dyDescent="0.25">
      <c r="A166" s="79">
        <v>149</v>
      </c>
      <c r="B166" s="70" t="s">
        <v>166</v>
      </c>
      <c r="C166" s="79">
        <v>44018886</v>
      </c>
      <c r="D166" s="80" t="s">
        <v>607</v>
      </c>
      <c r="E166" s="81">
        <v>9753684</v>
      </c>
      <c r="F166" s="70" t="s">
        <v>184</v>
      </c>
      <c r="G166" s="82" t="s">
        <v>36</v>
      </c>
      <c r="H166" s="82" t="s">
        <v>52</v>
      </c>
      <c r="I166" s="82" t="s">
        <v>81</v>
      </c>
      <c r="J166" s="48">
        <v>1514190</v>
      </c>
      <c r="K166" s="83">
        <v>0</v>
      </c>
      <c r="L166" s="83">
        <v>121000</v>
      </c>
      <c r="M166" s="83">
        <v>0</v>
      </c>
      <c r="N166" s="83">
        <f>SUM(J166:M166)</f>
        <v>1635190</v>
      </c>
    </row>
    <row r="167" spans="1:14" ht="25.5" hidden="1" outlineLevel="2" x14ac:dyDescent="0.25">
      <c r="A167" s="79">
        <v>150</v>
      </c>
      <c r="B167" s="70" t="s">
        <v>211</v>
      </c>
      <c r="C167" s="79">
        <v>47997885</v>
      </c>
      <c r="D167" s="80" t="s">
        <v>607</v>
      </c>
      <c r="E167" s="81">
        <v>2193113</v>
      </c>
      <c r="F167" s="70" t="s">
        <v>215</v>
      </c>
      <c r="G167" s="82" t="s">
        <v>36</v>
      </c>
      <c r="H167" s="82" t="s">
        <v>52</v>
      </c>
      <c r="I167" s="82" t="s">
        <v>101</v>
      </c>
      <c r="J167" s="48">
        <v>1915780</v>
      </c>
      <c r="K167" s="83">
        <v>0</v>
      </c>
      <c r="L167" s="83">
        <v>153200</v>
      </c>
      <c r="M167" s="83">
        <v>0</v>
      </c>
      <c r="N167" s="83">
        <f>SUM(J167:M167)</f>
        <v>2068980</v>
      </c>
    </row>
    <row r="168" spans="1:14" ht="25.5" hidden="1" outlineLevel="2" x14ac:dyDescent="0.25">
      <c r="A168" s="79">
        <v>151</v>
      </c>
      <c r="B168" s="70" t="s">
        <v>211</v>
      </c>
      <c r="C168" s="79">
        <v>47997885</v>
      </c>
      <c r="D168" s="80" t="s">
        <v>607</v>
      </c>
      <c r="E168" s="81">
        <v>9836239</v>
      </c>
      <c r="F168" s="82" t="s">
        <v>227</v>
      </c>
      <c r="G168" s="82" t="s">
        <v>36</v>
      </c>
      <c r="H168" s="82" t="s">
        <v>52</v>
      </c>
      <c r="I168" s="82" t="s">
        <v>213</v>
      </c>
      <c r="J168" s="48">
        <v>1975030</v>
      </c>
      <c r="K168" s="83">
        <v>0</v>
      </c>
      <c r="L168" s="83">
        <v>157900</v>
      </c>
      <c r="M168" s="83">
        <v>0</v>
      </c>
      <c r="N168" s="83">
        <f>SUM(J168:M168)</f>
        <v>2132930</v>
      </c>
    </row>
    <row r="169" spans="1:14" hidden="1" outlineLevel="2" x14ac:dyDescent="0.25">
      <c r="A169" s="79">
        <v>152</v>
      </c>
      <c r="B169" s="70" t="s">
        <v>228</v>
      </c>
      <c r="C169" s="79">
        <v>44740778</v>
      </c>
      <c r="D169" s="80" t="s">
        <v>607</v>
      </c>
      <c r="E169" s="81">
        <v>1718636</v>
      </c>
      <c r="F169" s="70" t="s">
        <v>230</v>
      </c>
      <c r="G169" s="82" t="s">
        <v>18</v>
      </c>
      <c r="H169" s="82" t="s">
        <v>52</v>
      </c>
      <c r="I169" s="82" t="s">
        <v>59</v>
      </c>
      <c r="J169" s="48">
        <v>2139610</v>
      </c>
      <c r="K169" s="83">
        <v>0</v>
      </c>
      <c r="L169" s="83">
        <v>171000</v>
      </c>
      <c r="M169" s="83">
        <v>0</v>
      </c>
      <c r="N169" s="83">
        <f>SUM(J169:M169)</f>
        <v>2310610</v>
      </c>
    </row>
    <row r="170" spans="1:14" hidden="1" outlineLevel="2" x14ac:dyDescent="0.25">
      <c r="A170" s="79">
        <v>153</v>
      </c>
      <c r="B170" s="70" t="s">
        <v>255</v>
      </c>
      <c r="C170" s="79">
        <v>70640548</v>
      </c>
      <c r="D170" s="80" t="s">
        <v>607</v>
      </c>
      <c r="E170" s="81">
        <v>8709161</v>
      </c>
      <c r="F170" s="70" t="s">
        <v>256</v>
      </c>
      <c r="G170" s="82" t="s">
        <v>18</v>
      </c>
      <c r="H170" s="82" t="s">
        <v>52</v>
      </c>
      <c r="I170" s="82" t="s">
        <v>59</v>
      </c>
      <c r="J170" s="48">
        <v>1369350</v>
      </c>
      <c r="K170" s="83">
        <v>0</v>
      </c>
      <c r="L170" s="83">
        <v>109500</v>
      </c>
      <c r="M170" s="83">
        <v>0</v>
      </c>
      <c r="N170" s="83">
        <f>SUM(J170:M170)</f>
        <v>1478850</v>
      </c>
    </row>
    <row r="171" spans="1:14" hidden="1" outlineLevel="2" x14ac:dyDescent="0.25">
      <c r="A171" s="79">
        <v>154</v>
      </c>
      <c r="B171" s="70" t="s">
        <v>634</v>
      </c>
      <c r="C171" s="84" t="s">
        <v>260</v>
      </c>
      <c r="D171" s="80" t="s">
        <v>607</v>
      </c>
      <c r="E171" s="81">
        <v>1146538</v>
      </c>
      <c r="F171" s="70" t="s">
        <v>265</v>
      </c>
      <c r="G171" s="82" t="s">
        <v>18</v>
      </c>
      <c r="H171" s="82" t="s">
        <v>52</v>
      </c>
      <c r="I171" s="82" t="s">
        <v>29</v>
      </c>
      <c r="J171" s="48">
        <v>1336430</v>
      </c>
      <c r="K171" s="83">
        <v>0</v>
      </c>
      <c r="L171" s="83">
        <v>106800</v>
      </c>
      <c r="M171" s="83">
        <v>0</v>
      </c>
      <c r="N171" s="83">
        <f>SUM(J171:M171)</f>
        <v>1443230</v>
      </c>
    </row>
    <row r="172" spans="1:14" hidden="1" outlineLevel="2" x14ac:dyDescent="0.25">
      <c r="A172" s="79">
        <v>155</v>
      </c>
      <c r="B172" s="70" t="s">
        <v>305</v>
      </c>
      <c r="C172" s="79">
        <v>70885605</v>
      </c>
      <c r="D172" s="80" t="s">
        <v>607</v>
      </c>
      <c r="E172" s="81">
        <v>4474775</v>
      </c>
      <c r="F172" s="70" t="s">
        <v>305</v>
      </c>
      <c r="G172" s="82" t="s">
        <v>18</v>
      </c>
      <c r="H172" s="82" t="s">
        <v>52</v>
      </c>
      <c r="I172" s="82" t="s">
        <v>143</v>
      </c>
      <c r="J172" s="48">
        <v>1755690</v>
      </c>
      <c r="K172" s="83">
        <v>0</v>
      </c>
      <c r="L172" s="83">
        <v>0</v>
      </c>
      <c r="M172" s="83">
        <v>0</v>
      </c>
      <c r="N172" s="83">
        <f>SUM(J172:M172)</f>
        <v>1755690</v>
      </c>
    </row>
    <row r="173" spans="1:14" ht="25.5" hidden="1" outlineLevel="2" x14ac:dyDescent="0.25">
      <c r="A173" s="79">
        <v>156</v>
      </c>
      <c r="B173" s="70" t="s">
        <v>308</v>
      </c>
      <c r="C173" s="79">
        <v>65792068</v>
      </c>
      <c r="D173" s="80" t="s">
        <v>607</v>
      </c>
      <c r="E173" s="81">
        <v>5795884</v>
      </c>
      <c r="F173" s="70" t="s">
        <v>309</v>
      </c>
      <c r="G173" s="82" t="s">
        <v>18</v>
      </c>
      <c r="H173" s="82" t="s">
        <v>52</v>
      </c>
      <c r="I173" s="82" t="s">
        <v>14</v>
      </c>
      <c r="J173" s="48">
        <v>1152100</v>
      </c>
      <c r="K173" s="83">
        <v>0</v>
      </c>
      <c r="L173" s="83">
        <v>92000</v>
      </c>
      <c r="M173" s="83">
        <v>0</v>
      </c>
      <c r="N173" s="83">
        <f>SUM(J173:M173)</f>
        <v>1244100</v>
      </c>
    </row>
    <row r="174" spans="1:14" ht="51" hidden="1" outlineLevel="2" x14ac:dyDescent="0.25">
      <c r="A174" s="79">
        <v>157</v>
      </c>
      <c r="B174" s="70" t="s">
        <v>335</v>
      </c>
      <c r="C174" s="79">
        <v>71230629</v>
      </c>
      <c r="D174" s="80" t="s">
        <v>607</v>
      </c>
      <c r="E174" s="81">
        <v>1420997</v>
      </c>
      <c r="F174" s="70" t="s">
        <v>336</v>
      </c>
      <c r="G174" s="82" t="s">
        <v>18</v>
      </c>
      <c r="H174" s="82" t="s">
        <v>52</v>
      </c>
      <c r="I174" s="82" t="s">
        <v>187</v>
      </c>
      <c r="J174" s="48">
        <v>1810440</v>
      </c>
      <c r="K174" s="83">
        <v>0</v>
      </c>
      <c r="L174" s="83">
        <v>144700</v>
      </c>
      <c r="M174" s="83">
        <v>0</v>
      </c>
      <c r="N174" s="83">
        <f>SUM(J174:M174)</f>
        <v>1955140</v>
      </c>
    </row>
    <row r="175" spans="1:14" ht="25.5" hidden="1" outlineLevel="2" x14ac:dyDescent="0.25">
      <c r="A175" s="79">
        <v>158</v>
      </c>
      <c r="B175" s="70" t="s">
        <v>342</v>
      </c>
      <c r="C175" s="79">
        <v>60557621</v>
      </c>
      <c r="D175" s="80" t="s">
        <v>607</v>
      </c>
      <c r="E175" s="81">
        <v>7314919</v>
      </c>
      <c r="F175" s="70" t="s">
        <v>347</v>
      </c>
      <c r="G175" s="82" t="s">
        <v>36</v>
      </c>
      <c r="H175" s="82" t="s">
        <v>52</v>
      </c>
      <c r="I175" s="82" t="s">
        <v>37</v>
      </c>
      <c r="J175" s="48">
        <v>1975030</v>
      </c>
      <c r="K175" s="83">
        <v>0</v>
      </c>
      <c r="L175" s="83">
        <v>157900</v>
      </c>
      <c r="M175" s="83">
        <v>0</v>
      </c>
      <c r="N175" s="83">
        <f>SUM(J175:M175)</f>
        <v>2132930</v>
      </c>
    </row>
    <row r="176" spans="1:14" ht="25.5" hidden="1" outlineLevel="2" x14ac:dyDescent="0.25">
      <c r="A176" s="79">
        <v>159</v>
      </c>
      <c r="B176" s="70" t="s">
        <v>365</v>
      </c>
      <c r="C176" s="79">
        <v>67028144</v>
      </c>
      <c r="D176" s="80" t="s">
        <v>607</v>
      </c>
      <c r="E176" s="81">
        <v>3333640</v>
      </c>
      <c r="F176" s="70" t="s">
        <v>366</v>
      </c>
      <c r="G176" s="82" t="s">
        <v>36</v>
      </c>
      <c r="H176" s="82" t="s">
        <v>52</v>
      </c>
      <c r="I176" s="82" t="s">
        <v>153</v>
      </c>
      <c r="J176" s="48">
        <v>1909190</v>
      </c>
      <c r="K176" s="83">
        <v>0</v>
      </c>
      <c r="L176" s="83">
        <v>152600</v>
      </c>
      <c r="M176" s="83">
        <v>0</v>
      </c>
      <c r="N176" s="83">
        <f>SUM(J176:M176)</f>
        <v>2061790</v>
      </c>
    </row>
    <row r="177" spans="1:14" ht="25.5" hidden="1" outlineLevel="2" x14ac:dyDescent="0.25">
      <c r="A177" s="79">
        <v>160</v>
      </c>
      <c r="B177" s="70" t="s">
        <v>365</v>
      </c>
      <c r="C177" s="79">
        <v>67028144</v>
      </c>
      <c r="D177" s="80" t="s">
        <v>607</v>
      </c>
      <c r="E177" s="81">
        <v>7983461</v>
      </c>
      <c r="F177" s="70" t="s">
        <v>368</v>
      </c>
      <c r="G177" s="82" t="s">
        <v>18</v>
      </c>
      <c r="H177" s="82" t="s">
        <v>52</v>
      </c>
      <c r="I177" s="82" t="s">
        <v>14</v>
      </c>
      <c r="J177" s="48">
        <v>1882860</v>
      </c>
      <c r="K177" s="83">
        <v>0</v>
      </c>
      <c r="L177" s="83">
        <v>150100</v>
      </c>
      <c r="M177" s="83">
        <v>0</v>
      </c>
      <c r="N177" s="83">
        <f>SUM(J177:M177)</f>
        <v>2032960</v>
      </c>
    </row>
    <row r="178" spans="1:14" ht="51" hidden="1" outlineLevel="2" x14ac:dyDescent="0.25">
      <c r="A178" s="79">
        <v>161</v>
      </c>
      <c r="B178" s="70" t="s">
        <v>374</v>
      </c>
      <c r="C178" s="79">
        <v>28269501</v>
      </c>
      <c r="D178" s="80" t="s">
        <v>607</v>
      </c>
      <c r="E178" s="81">
        <v>4607883</v>
      </c>
      <c r="F178" s="70" t="s">
        <v>376</v>
      </c>
      <c r="G178" s="82" t="s">
        <v>18</v>
      </c>
      <c r="H178" s="82" t="s">
        <v>52</v>
      </c>
      <c r="I178" s="82" t="s">
        <v>162</v>
      </c>
      <c r="J178" s="48">
        <v>3798640</v>
      </c>
      <c r="K178" s="83">
        <v>0</v>
      </c>
      <c r="L178" s="83">
        <v>303800</v>
      </c>
      <c r="M178" s="83">
        <v>0</v>
      </c>
      <c r="N178" s="83">
        <f>SUM(J178:M178)</f>
        <v>4102440</v>
      </c>
    </row>
    <row r="179" spans="1:14" ht="25.5" outlineLevel="1" collapsed="1" x14ac:dyDescent="0.25">
      <c r="A179" s="79"/>
      <c r="B179" s="70"/>
      <c r="C179" s="79"/>
      <c r="D179" s="95" t="s">
        <v>678</v>
      </c>
      <c r="E179" s="81"/>
      <c r="F179" s="70"/>
      <c r="G179" s="82"/>
      <c r="H179" s="82"/>
      <c r="I179" s="82"/>
      <c r="J179" s="48">
        <f>SUBTOTAL(9,J163:J178)</f>
        <v>28997900</v>
      </c>
      <c r="K179" s="83">
        <f>SUBTOTAL(9,K163:K178)</f>
        <v>0</v>
      </c>
      <c r="L179" s="83">
        <f>SUBTOTAL(9,L163:L178)</f>
        <v>2178300</v>
      </c>
      <c r="M179" s="83">
        <f>SUBTOTAL(9,M163:M178)</f>
        <v>0</v>
      </c>
      <c r="N179" s="83">
        <f>SUBTOTAL(9,N163:N178)</f>
        <v>31176200</v>
      </c>
    </row>
    <row r="180" spans="1:14" ht="38.25" hidden="1" outlineLevel="2" x14ac:dyDescent="0.25">
      <c r="A180" s="79">
        <v>162</v>
      </c>
      <c r="B180" s="70" t="s">
        <v>118</v>
      </c>
      <c r="C180" s="84" t="s">
        <v>119</v>
      </c>
      <c r="D180" s="80" t="s">
        <v>617</v>
      </c>
      <c r="E180" s="81">
        <v>4955284</v>
      </c>
      <c r="F180" s="70" t="s">
        <v>718</v>
      </c>
      <c r="G180" s="82" t="s">
        <v>18</v>
      </c>
      <c r="H180" s="82" t="s">
        <v>19</v>
      </c>
      <c r="I180" s="82" t="s">
        <v>122</v>
      </c>
      <c r="J180" s="48">
        <v>4092480</v>
      </c>
      <c r="K180" s="83">
        <v>0</v>
      </c>
      <c r="L180" s="83">
        <v>141000</v>
      </c>
      <c r="M180" s="83">
        <v>0</v>
      </c>
      <c r="N180" s="83">
        <f>SUM(J180:M180)</f>
        <v>4233480</v>
      </c>
    </row>
    <row r="181" spans="1:14" ht="38.25" hidden="1" outlineLevel="2" x14ac:dyDescent="0.25">
      <c r="A181" s="79">
        <v>163</v>
      </c>
      <c r="B181" s="70" t="s">
        <v>150</v>
      </c>
      <c r="C181" s="79">
        <v>46276262</v>
      </c>
      <c r="D181" s="80" t="s">
        <v>617</v>
      </c>
      <c r="E181" s="81">
        <v>2240677</v>
      </c>
      <c r="F181" s="70" t="s">
        <v>151</v>
      </c>
      <c r="G181" s="82" t="s">
        <v>18</v>
      </c>
      <c r="H181" s="82" t="s">
        <v>19</v>
      </c>
      <c r="I181" s="82" t="s">
        <v>153</v>
      </c>
      <c r="J181" s="48">
        <v>410000</v>
      </c>
      <c r="K181" s="83">
        <v>0</v>
      </c>
      <c r="L181" s="83">
        <v>0</v>
      </c>
      <c r="M181" s="83">
        <v>0</v>
      </c>
      <c r="N181" s="83">
        <f>SUM(J181:M181)</f>
        <v>410000</v>
      </c>
    </row>
    <row r="182" spans="1:14" ht="38.25" hidden="1" outlineLevel="2" x14ac:dyDescent="0.25">
      <c r="A182" s="79">
        <v>164</v>
      </c>
      <c r="B182" s="70" t="s">
        <v>185</v>
      </c>
      <c r="C182" s="79">
        <v>48489336</v>
      </c>
      <c r="D182" s="80" t="s">
        <v>617</v>
      </c>
      <c r="E182" s="81">
        <v>5033443</v>
      </c>
      <c r="F182" s="70" t="s">
        <v>197</v>
      </c>
      <c r="G182" s="82" t="s">
        <v>18</v>
      </c>
      <c r="H182" s="82" t="s">
        <v>19</v>
      </c>
      <c r="I182" s="82" t="s">
        <v>187</v>
      </c>
      <c r="J182" s="48">
        <v>2182660</v>
      </c>
      <c r="K182" s="83">
        <v>0</v>
      </c>
      <c r="L182" s="83">
        <v>75200</v>
      </c>
      <c r="M182" s="83">
        <v>0</v>
      </c>
      <c r="N182" s="83">
        <f>SUM(J182:M182)</f>
        <v>2257860</v>
      </c>
    </row>
    <row r="183" spans="1:14" ht="38.25" hidden="1" outlineLevel="2" x14ac:dyDescent="0.25">
      <c r="A183" s="79">
        <v>165</v>
      </c>
      <c r="B183" s="70" t="s">
        <v>211</v>
      </c>
      <c r="C183" s="79">
        <v>47997885</v>
      </c>
      <c r="D183" s="80" t="s">
        <v>617</v>
      </c>
      <c r="E183" s="81">
        <v>8800127</v>
      </c>
      <c r="F183" s="70" t="s">
        <v>226</v>
      </c>
      <c r="G183" s="82" t="s">
        <v>18</v>
      </c>
      <c r="H183" s="82" t="s">
        <v>19</v>
      </c>
      <c r="I183" s="82" t="s">
        <v>101</v>
      </c>
      <c r="J183" s="48">
        <v>2687500</v>
      </c>
      <c r="K183" s="83">
        <v>0</v>
      </c>
      <c r="L183" s="83">
        <v>94000</v>
      </c>
      <c r="M183" s="83">
        <v>0</v>
      </c>
      <c r="N183" s="83">
        <f>SUM(J183:M183)</f>
        <v>2781500</v>
      </c>
    </row>
    <row r="184" spans="1:14" ht="51" hidden="1" outlineLevel="2" x14ac:dyDescent="0.25">
      <c r="A184" s="79">
        <v>166</v>
      </c>
      <c r="B184" s="70" t="s">
        <v>281</v>
      </c>
      <c r="C184" s="84" t="s">
        <v>282</v>
      </c>
      <c r="D184" s="80" t="s">
        <v>617</v>
      </c>
      <c r="E184" s="81">
        <v>5075575</v>
      </c>
      <c r="F184" s="70" t="s">
        <v>284</v>
      </c>
      <c r="G184" s="82" t="s">
        <v>18</v>
      </c>
      <c r="H184" s="82" t="s">
        <v>19</v>
      </c>
      <c r="I184" s="82" t="s">
        <v>14</v>
      </c>
      <c r="J184" s="48">
        <v>1033110</v>
      </c>
      <c r="K184" s="83">
        <v>0</v>
      </c>
      <c r="L184" s="83">
        <v>47000</v>
      </c>
      <c r="M184" s="83">
        <v>0</v>
      </c>
      <c r="N184" s="83">
        <f>SUM(J184:M184)</f>
        <v>1080110</v>
      </c>
    </row>
    <row r="185" spans="1:14" outlineLevel="1" collapsed="1" x14ac:dyDescent="0.25">
      <c r="A185" s="79"/>
      <c r="B185" s="70"/>
      <c r="C185" s="84"/>
      <c r="D185" s="95" t="s">
        <v>679</v>
      </c>
      <c r="E185" s="81"/>
      <c r="F185" s="70"/>
      <c r="G185" s="82"/>
      <c r="H185" s="82"/>
      <c r="I185" s="82"/>
      <c r="J185" s="48">
        <f>SUBTOTAL(9,J180:J184)</f>
        <v>10405750</v>
      </c>
      <c r="K185" s="83">
        <f>SUBTOTAL(9,K180:K184)</f>
        <v>0</v>
      </c>
      <c r="L185" s="83">
        <f>SUBTOTAL(9,L180:L184)</f>
        <v>357200</v>
      </c>
      <c r="M185" s="83">
        <f>SUBTOTAL(9,M180:M184)</f>
        <v>0</v>
      </c>
      <c r="N185" s="83">
        <f>SUBTOTAL(9,N180:N184)</f>
        <v>10762950</v>
      </c>
    </row>
    <row r="186" spans="1:14" ht="38.25" hidden="1" outlineLevel="2" x14ac:dyDescent="0.25">
      <c r="A186" s="79">
        <v>167</v>
      </c>
      <c r="B186" s="70" t="s">
        <v>49</v>
      </c>
      <c r="C186" s="79">
        <v>25909614</v>
      </c>
      <c r="D186" s="80" t="s">
        <v>594</v>
      </c>
      <c r="E186" s="81">
        <v>7290495</v>
      </c>
      <c r="F186" s="70" t="s">
        <v>58</v>
      </c>
      <c r="G186" s="82" t="s">
        <v>36</v>
      </c>
      <c r="H186" s="82" t="s">
        <v>52</v>
      </c>
      <c r="I186" s="82" t="s">
        <v>59</v>
      </c>
      <c r="J186" s="48">
        <v>650100</v>
      </c>
      <c r="K186" s="83">
        <v>0</v>
      </c>
      <c r="L186" s="83">
        <v>54600</v>
      </c>
      <c r="M186" s="83">
        <v>0</v>
      </c>
      <c r="N186" s="83">
        <f>SUM(J186:M186)</f>
        <v>704700</v>
      </c>
    </row>
    <row r="187" spans="1:14" ht="63.75" hidden="1" outlineLevel="2" x14ac:dyDescent="0.25">
      <c r="A187" s="79">
        <v>168</v>
      </c>
      <c r="B187" s="70" t="s">
        <v>381</v>
      </c>
      <c r="C187" s="79" t="s">
        <v>382</v>
      </c>
      <c r="D187" s="80" t="s">
        <v>594</v>
      </c>
      <c r="E187" s="81">
        <v>9492545</v>
      </c>
      <c r="F187" s="70" t="s">
        <v>386</v>
      </c>
      <c r="G187" s="82" t="s">
        <v>36</v>
      </c>
      <c r="H187" s="82" t="s">
        <v>52</v>
      </c>
      <c r="I187" s="82" t="s">
        <v>384</v>
      </c>
      <c r="J187" s="48">
        <v>1465910</v>
      </c>
      <c r="K187" s="83">
        <v>0</v>
      </c>
      <c r="L187" s="83">
        <v>133900</v>
      </c>
      <c r="M187" s="83">
        <v>0</v>
      </c>
      <c r="N187" s="83">
        <f>SUM(J187:M187)</f>
        <v>1599810</v>
      </c>
    </row>
    <row r="188" spans="1:14" ht="63.75" hidden="1" outlineLevel="2" x14ac:dyDescent="0.25">
      <c r="A188" s="79">
        <v>169</v>
      </c>
      <c r="B188" s="70" t="s">
        <v>773</v>
      </c>
      <c r="C188" s="79">
        <v>70850992</v>
      </c>
      <c r="D188" s="80" t="s">
        <v>594</v>
      </c>
      <c r="E188" s="81">
        <v>5261987</v>
      </c>
      <c r="F188" s="70" t="s">
        <v>773</v>
      </c>
      <c r="G188" s="82" t="s">
        <v>36</v>
      </c>
      <c r="H188" s="82" t="s">
        <v>52</v>
      </c>
      <c r="I188" s="82" t="s">
        <v>32</v>
      </c>
      <c r="J188" s="48">
        <v>6443660</v>
      </c>
      <c r="K188" s="83">
        <v>0</v>
      </c>
      <c r="L188" s="83">
        <v>486600</v>
      </c>
      <c r="M188" s="83">
        <v>0</v>
      </c>
      <c r="N188" s="83">
        <f>SUM(J188:M188)</f>
        <v>6930260</v>
      </c>
    </row>
    <row r="189" spans="1:14" ht="38.25" hidden="1" outlineLevel="2" x14ac:dyDescent="0.25">
      <c r="A189" s="79">
        <v>170</v>
      </c>
      <c r="B189" s="70" t="s">
        <v>99</v>
      </c>
      <c r="C189" s="79">
        <v>73632783</v>
      </c>
      <c r="D189" s="80" t="s">
        <v>594</v>
      </c>
      <c r="E189" s="81">
        <v>8327507</v>
      </c>
      <c r="F189" s="88" t="s">
        <v>110</v>
      </c>
      <c r="G189" s="82" t="s">
        <v>36</v>
      </c>
      <c r="H189" s="82" t="s">
        <v>44</v>
      </c>
      <c r="I189" s="82" t="s">
        <v>101</v>
      </c>
      <c r="J189" s="48">
        <v>1115820</v>
      </c>
      <c r="K189" s="83">
        <v>0</v>
      </c>
      <c r="L189" s="83">
        <v>101100</v>
      </c>
      <c r="M189" s="83">
        <v>0</v>
      </c>
      <c r="N189" s="83">
        <f>SUM(J189:M189)</f>
        <v>1216920</v>
      </c>
    </row>
    <row r="190" spans="1:14" ht="38.25" hidden="1" outlineLevel="2" x14ac:dyDescent="0.25">
      <c r="A190" s="79">
        <v>171</v>
      </c>
      <c r="B190" s="70" t="s">
        <v>136</v>
      </c>
      <c r="C190" s="79">
        <v>18189750</v>
      </c>
      <c r="D190" s="80" t="s">
        <v>594</v>
      </c>
      <c r="E190" s="81">
        <v>9924394</v>
      </c>
      <c r="F190" s="70" t="s">
        <v>141</v>
      </c>
      <c r="G190" s="82" t="s">
        <v>36</v>
      </c>
      <c r="H190" s="82" t="s">
        <v>19</v>
      </c>
      <c r="I190" s="82" t="s">
        <v>37</v>
      </c>
      <c r="J190" s="48">
        <v>1835580</v>
      </c>
      <c r="K190" s="83">
        <v>0</v>
      </c>
      <c r="L190" s="83">
        <v>154300</v>
      </c>
      <c r="M190" s="83">
        <v>0</v>
      </c>
      <c r="N190" s="83">
        <f>SUM(J190:M190)</f>
        <v>1989880</v>
      </c>
    </row>
    <row r="191" spans="1:14" ht="25.5" hidden="1" outlineLevel="2" x14ac:dyDescent="0.25">
      <c r="A191" s="79">
        <v>172</v>
      </c>
      <c r="B191" s="70" t="s">
        <v>145</v>
      </c>
      <c r="C191" s="79">
        <v>48773514</v>
      </c>
      <c r="D191" s="80" t="s">
        <v>594</v>
      </c>
      <c r="E191" s="81">
        <v>1148415</v>
      </c>
      <c r="F191" s="70" t="s">
        <v>778</v>
      </c>
      <c r="G191" s="70" t="s">
        <v>584</v>
      </c>
      <c r="H191" s="70" t="s">
        <v>584</v>
      </c>
      <c r="I191" s="70" t="s">
        <v>584</v>
      </c>
      <c r="J191" s="48">
        <v>0</v>
      </c>
      <c r="K191" s="83">
        <v>0</v>
      </c>
      <c r="L191" s="83">
        <v>0</v>
      </c>
      <c r="M191" s="83">
        <v>0</v>
      </c>
      <c r="N191" s="83">
        <f>SUM(J191:M191)</f>
        <v>0</v>
      </c>
    </row>
    <row r="192" spans="1:14" ht="38.25" hidden="1" outlineLevel="2" x14ac:dyDescent="0.25">
      <c r="A192" s="79">
        <v>173</v>
      </c>
      <c r="B192" s="70" t="s">
        <v>150</v>
      </c>
      <c r="C192" s="79">
        <v>46276262</v>
      </c>
      <c r="D192" s="80" t="s">
        <v>594</v>
      </c>
      <c r="E192" s="81">
        <v>3228586</v>
      </c>
      <c r="F192" s="70" t="s">
        <v>154</v>
      </c>
      <c r="G192" s="82" t="s">
        <v>36</v>
      </c>
      <c r="H192" s="82" t="s">
        <v>19</v>
      </c>
      <c r="I192" s="82" t="s">
        <v>128</v>
      </c>
      <c r="J192" s="48">
        <v>1261000</v>
      </c>
      <c r="K192" s="83">
        <v>0</v>
      </c>
      <c r="L192" s="83">
        <v>107100</v>
      </c>
      <c r="M192" s="83">
        <v>0</v>
      </c>
      <c r="N192" s="83">
        <f>SUM(J192:M192)</f>
        <v>1368100</v>
      </c>
    </row>
    <row r="193" spans="1:14" ht="38.25" hidden="1" outlineLevel="2" x14ac:dyDescent="0.25">
      <c r="A193" s="79">
        <v>174</v>
      </c>
      <c r="B193" s="70" t="s">
        <v>166</v>
      </c>
      <c r="C193" s="79">
        <v>44018886</v>
      </c>
      <c r="D193" s="80" t="s">
        <v>594</v>
      </c>
      <c r="E193" s="81">
        <v>4228767</v>
      </c>
      <c r="F193" s="70" t="s">
        <v>173</v>
      </c>
      <c r="G193" s="82" t="s">
        <v>18</v>
      </c>
      <c r="H193" s="82" t="s">
        <v>19</v>
      </c>
      <c r="I193" s="82" t="s">
        <v>81</v>
      </c>
      <c r="J193" s="48">
        <v>1032510</v>
      </c>
      <c r="K193" s="83">
        <v>0</v>
      </c>
      <c r="L193" s="83">
        <v>86800</v>
      </c>
      <c r="M193" s="83">
        <v>0</v>
      </c>
      <c r="N193" s="83">
        <f>SUM(J193:M193)</f>
        <v>1119310</v>
      </c>
    </row>
    <row r="194" spans="1:14" ht="38.25" hidden="1" outlineLevel="2" x14ac:dyDescent="0.25">
      <c r="A194" s="79">
        <v>175</v>
      </c>
      <c r="B194" s="70" t="s">
        <v>185</v>
      </c>
      <c r="C194" s="79">
        <v>48489336</v>
      </c>
      <c r="D194" s="80" t="s">
        <v>594</v>
      </c>
      <c r="E194" s="81">
        <v>6528506</v>
      </c>
      <c r="F194" s="70" t="s">
        <v>200</v>
      </c>
      <c r="G194" s="82" t="s">
        <v>36</v>
      </c>
      <c r="H194" s="82" t="s">
        <v>19</v>
      </c>
      <c r="I194" s="82" t="s">
        <v>187</v>
      </c>
      <c r="J194" s="48">
        <v>828560</v>
      </c>
      <c r="K194" s="83">
        <v>0</v>
      </c>
      <c r="L194" s="83">
        <v>69600</v>
      </c>
      <c r="M194" s="83">
        <v>0</v>
      </c>
      <c r="N194" s="83">
        <f>SUM(J194:M194)</f>
        <v>898160</v>
      </c>
    </row>
    <row r="195" spans="1:14" ht="38.25" hidden="1" outlineLevel="2" x14ac:dyDescent="0.25">
      <c r="A195" s="79">
        <v>176</v>
      </c>
      <c r="B195" s="70" t="s">
        <v>232</v>
      </c>
      <c r="C195" s="79">
        <v>44117434</v>
      </c>
      <c r="D195" s="80" t="s">
        <v>594</v>
      </c>
      <c r="E195" s="81">
        <v>2352914</v>
      </c>
      <c r="F195" s="70" t="s">
        <v>233</v>
      </c>
      <c r="G195" s="82" t="s">
        <v>36</v>
      </c>
      <c r="H195" s="82" t="s">
        <v>19</v>
      </c>
      <c r="I195" s="82" t="s">
        <v>14</v>
      </c>
      <c r="J195" s="48">
        <v>713830</v>
      </c>
      <c r="K195" s="83">
        <v>0</v>
      </c>
      <c r="L195" s="83">
        <v>60000</v>
      </c>
      <c r="M195" s="83">
        <v>0</v>
      </c>
      <c r="N195" s="83">
        <f>SUM(J195:M195)</f>
        <v>773830</v>
      </c>
    </row>
    <row r="196" spans="1:14" ht="38.25" hidden="1" outlineLevel="2" x14ac:dyDescent="0.25">
      <c r="A196" s="79">
        <v>177</v>
      </c>
      <c r="B196" s="70" t="s">
        <v>287</v>
      </c>
      <c r="C196" s="84" t="s">
        <v>288</v>
      </c>
      <c r="D196" s="80" t="s">
        <v>594</v>
      </c>
      <c r="E196" s="81">
        <v>3845844</v>
      </c>
      <c r="F196" s="70" t="s">
        <v>289</v>
      </c>
      <c r="G196" s="82" t="s">
        <v>36</v>
      </c>
      <c r="H196" s="82" t="s">
        <v>52</v>
      </c>
      <c r="I196" s="82" t="s">
        <v>213</v>
      </c>
      <c r="J196" s="48">
        <v>956030</v>
      </c>
      <c r="K196" s="83">
        <v>0</v>
      </c>
      <c r="L196" s="83">
        <v>80300</v>
      </c>
      <c r="M196" s="83">
        <v>0</v>
      </c>
      <c r="N196" s="83">
        <f>SUM(J196:M196)</f>
        <v>1036330</v>
      </c>
    </row>
    <row r="197" spans="1:14" ht="38.25" hidden="1" outlineLevel="2" x14ac:dyDescent="0.25">
      <c r="A197" s="79">
        <v>178</v>
      </c>
      <c r="B197" s="70" t="s">
        <v>298</v>
      </c>
      <c r="C197" s="84" t="s">
        <v>299</v>
      </c>
      <c r="D197" s="80" t="s">
        <v>594</v>
      </c>
      <c r="E197" s="81">
        <v>9152098</v>
      </c>
      <c r="F197" s="70" t="s">
        <v>300</v>
      </c>
      <c r="G197" s="82" t="s">
        <v>18</v>
      </c>
      <c r="H197" s="82" t="s">
        <v>19</v>
      </c>
      <c r="I197" s="82" t="s">
        <v>101</v>
      </c>
      <c r="J197" s="48">
        <v>956030</v>
      </c>
      <c r="K197" s="83">
        <v>0</v>
      </c>
      <c r="L197" s="83">
        <v>80300</v>
      </c>
      <c r="M197" s="83">
        <v>0</v>
      </c>
      <c r="N197" s="83">
        <f>SUM(J197:M197)</f>
        <v>1036330</v>
      </c>
    </row>
    <row r="198" spans="1:14" ht="51" hidden="1" outlineLevel="2" x14ac:dyDescent="0.25">
      <c r="A198" s="79">
        <v>179</v>
      </c>
      <c r="B198" s="70" t="s">
        <v>302</v>
      </c>
      <c r="C198" s="79">
        <v>29314747</v>
      </c>
      <c r="D198" s="80" t="s">
        <v>594</v>
      </c>
      <c r="E198" s="81">
        <v>2221903</v>
      </c>
      <c r="F198" s="70" t="s">
        <v>302</v>
      </c>
      <c r="G198" s="82" t="s">
        <v>36</v>
      </c>
      <c r="H198" s="82" t="s">
        <v>44</v>
      </c>
      <c r="I198" s="82" t="s">
        <v>303</v>
      </c>
      <c r="J198" s="48">
        <v>1404000</v>
      </c>
      <c r="K198" s="83">
        <v>0</v>
      </c>
      <c r="L198" s="83">
        <v>0</v>
      </c>
      <c r="M198" s="83">
        <v>0</v>
      </c>
      <c r="N198" s="83">
        <f>SUM(J198:M198)</f>
        <v>1404000</v>
      </c>
    </row>
    <row r="199" spans="1:14" ht="38.25" hidden="1" outlineLevel="2" x14ac:dyDescent="0.25">
      <c r="A199" s="79">
        <v>180</v>
      </c>
      <c r="B199" s="70" t="s">
        <v>342</v>
      </c>
      <c r="C199" s="79">
        <v>60557621</v>
      </c>
      <c r="D199" s="80" t="s">
        <v>594</v>
      </c>
      <c r="E199" s="81">
        <v>3424265</v>
      </c>
      <c r="F199" s="82" t="s">
        <v>343</v>
      </c>
      <c r="G199" s="82" t="s">
        <v>18</v>
      </c>
      <c r="H199" s="82" t="s">
        <v>19</v>
      </c>
      <c r="I199" s="82" t="s">
        <v>661</v>
      </c>
      <c r="J199" s="48">
        <v>318670</v>
      </c>
      <c r="K199" s="83">
        <v>0</v>
      </c>
      <c r="L199" s="83">
        <v>26700</v>
      </c>
      <c r="M199" s="83">
        <v>0</v>
      </c>
      <c r="N199" s="83">
        <f>SUM(J199:M199)</f>
        <v>345370</v>
      </c>
    </row>
    <row r="200" spans="1:14" ht="38.25" hidden="1" outlineLevel="2" x14ac:dyDescent="0.25">
      <c r="A200" s="79">
        <v>181</v>
      </c>
      <c r="B200" s="70" t="s">
        <v>342</v>
      </c>
      <c r="C200" s="79">
        <v>60557621</v>
      </c>
      <c r="D200" s="80" t="s">
        <v>594</v>
      </c>
      <c r="E200" s="81">
        <v>6651192</v>
      </c>
      <c r="F200" s="70" t="s">
        <v>346</v>
      </c>
      <c r="G200" s="82" t="s">
        <v>18</v>
      </c>
      <c r="H200" s="82" t="s">
        <v>19</v>
      </c>
      <c r="I200" s="82" t="s">
        <v>661</v>
      </c>
      <c r="J200" s="48">
        <v>1370310</v>
      </c>
      <c r="K200" s="83">
        <v>0</v>
      </c>
      <c r="L200" s="83">
        <v>115100</v>
      </c>
      <c r="M200" s="83">
        <v>0</v>
      </c>
      <c r="N200" s="83">
        <f>SUM(J200:M200)</f>
        <v>1485410</v>
      </c>
    </row>
    <row r="201" spans="1:14" ht="25.5" hidden="1" outlineLevel="2" x14ac:dyDescent="0.25">
      <c r="A201" s="79">
        <v>182</v>
      </c>
      <c r="B201" s="70" t="s">
        <v>365</v>
      </c>
      <c r="C201" s="79">
        <v>67028144</v>
      </c>
      <c r="D201" s="80" t="s">
        <v>594</v>
      </c>
      <c r="E201" s="81">
        <v>9395569</v>
      </c>
      <c r="F201" s="70" t="s">
        <v>369</v>
      </c>
      <c r="G201" s="82" t="s">
        <v>36</v>
      </c>
      <c r="H201" s="82" t="s">
        <v>52</v>
      </c>
      <c r="I201" s="82" t="s">
        <v>14</v>
      </c>
      <c r="J201" s="48">
        <v>860430</v>
      </c>
      <c r="K201" s="83">
        <v>0</v>
      </c>
      <c r="L201" s="83">
        <v>72200</v>
      </c>
      <c r="M201" s="83">
        <v>0</v>
      </c>
      <c r="N201" s="83">
        <f>SUM(J201:M201)</f>
        <v>932630</v>
      </c>
    </row>
    <row r="202" spans="1:14" ht="51" hidden="1" outlineLevel="2" x14ac:dyDescent="0.25">
      <c r="A202" s="79">
        <v>183</v>
      </c>
      <c r="B202" s="70" t="s">
        <v>370</v>
      </c>
      <c r="C202" s="79">
        <v>26842149</v>
      </c>
      <c r="D202" s="80" t="s">
        <v>594</v>
      </c>
      <c r="E202" s="81">
        <v>5826609</v>
      </c>
      <c r="F202" s="70" t="s">
        <v>765</v>
      </c>
      <c r="G202" s="82" t="s">
        <v>18</v>
      </c>
      <c r="H202" s="82" t="s">
        <v>19</v>
      </c>
      <c r="I202" s="82" t="s">
        <v>372</v>
      </c>
      <c r="J202" s="48">
        <v>1338440</v>
      </c>
      <c r="K202" s="83">
        <v>0</v>
      </c>
      <c r="L202" s="83">
        <v>112400</v>
      </c>
      <c r="M202" s="83">
        <v>0</v>
      </c>
      <c r="N202" s="83">
        <f>SUM(J202:M202)</f>
        <v>1450840</v>
      </c>
    </row>
    <row r="203" spans="1:14" ht="51" hidden="1" outlineLevel="2" x14ac:dyDescent="0.25">
      <c r="A203" s="79">
        <v>184</v>
      </c>
      <c r="B203" s="70" t="s">
        <v>374</v>
      </c>
      <c r="C203" s="79">
        <v>28269501</v>
      </c>
      <c r="D203" s="80" t="s">
        <v>594</v>
      </c>
      <c r="E203" s="81">
        <v>3105548</v>
      </c>
      <c r="F203" s="70" t="s">
        <v>375</v>
      </c>
      <c r="G203" s="82" t="s">
        <v>36</v>
      </c>
      <c r="H203" s="82" t="s">
        <v>52</v>
      </c>
      <c r="I203" s="82" t="s">
        <v>162</v>
      </c>
      <c r="J203" s="48">
        <v>1465910</v>
      </c>
      <c r="K203" s="83">
        <v>0</v>
      </c>
      <c r="L203" s="83">
        <v>123200</v>
      </c>
      <c r="M203" s="83">
        <v>0</v>
      </c>
      <c r="N203" s="83">
        <f>SUM(J203:M203)</f>
        <v>1589110</v>
      </c>
    </row>
    <row r="204" spans="1:14" outlineLevel="1" collapsed="1" x14ac:dyDescent="0.25">
      <c r="A204" s="79"/>
      <c r="B204" s="70"/>
      <c r="C204" s="79"/>
      <c r="D204" s="95" t="s">
        <v>680</v>
      </c>
      <c r="E204" s="81"/>
      <c r="F204" s="70"/>
      <c r="G204" s="82"/>
      <c r="H204" s="82"/>
      <c r="I204" s="82"/>
      <c r="J204" s="48">
        <f>SUBTOTAL(9,J186:J203)</f>
        <v>24016790</v>
      </c>
      <c r="K204" s="83">
        <f>SUBTOTAL(9,K186:K203)</f>
        <v>0</v>
      </c>
      <c r="L204" s="83">
        <f>SUBTOTAL(9,L186:L203)</f>
        <v>1864200</v>
      </c>
      <c r="M204" s="83">
        <f>SUBTOTAL(9,M186:M203)</f>
        <v>0</v>
      </c>
      <c r="N204" s="83">
        <f>SUBTOTAL(9,N186:N203)</f>
        <v>25880990</v>
      </c>
    </row>
    <row r="205" spans="1:14" ht="51" hidden="1" outlineLevel="2" x14ac:dyDescent="0.25">
      <c r="A205" s="79">
        <v>185</v>
      </c>
      <c r="B205" s="70" t="s">
        <v>40</v>
      </c>
      <c r="C205" s="84" t="s">
        <v>41</v>
      </c>
      <c r="D205" s="80" t="s">
        <v>321</v>
      </c>
      <c r="E205" s="81">
        <v>7875047</v>
      </c>
      <c r="F205" s="70" t="s">
        <v>43</v>
      </c>
      <c r="G205" s="82" t="s">
        <v>12</v>
      </c>
      <c r="H205" s="82" t="s">
        <v>44</v>
      </c>
      <c r="I205" s="82" t="s">
        <v>45</v>
      </c>
      <c r="J205" s="48">
        <v>960950</v>
      </c>
      <c r="K205" s="83">
        <v>0</v>
      </c>
      <c r="L205" s="83">
        <v>74000</v>
      </c>
      <c r="M205" s="83">
        <v>0</v>
      </c>
      <c r="N205" s="83">
        <f>SUM(J205:M205)</f>
        <v>1034950</v>
      </c>
    </row>
    <row r="206" spans="1:14" ht="63.75" hidden="1" outlineLevel="2" x14ac:dyDescent="0.25">
      <c r="A206" s="79">
        <v>186</v>
      </c>
      <c r="B206" s="70" t="s">
        <v>381</v>
      </c>
      <c r="C206" s="79" t="s">
        <v>382</v>
      </c>
      <c r="D206" s="80" t="s">
        <v>321</v>
      </c>
      <c r="E206" s="81">
        <v>2614238</v>
      </c>
      <c r="F206" s="70" t="s">
        <v>383</v>
      </c>
      <c r="G206" s="82" t="s">
        <v>48</v>
      </c>
      <c r="H206" s="82" t="s">
        <v>44</v>
      </c>
      <c r="I206" s="82" t="s">
        <v>384</v>
      </c>
      <c r="J206" s="48">
        <v>2132680</v>
      </c>
      <c r="K206" s="83">
        <v>0</v>
      </c>
      <c r="L206" s="83">
        <v>50400</v>
      </c>
      <c r="M206" s="83">
        <v>0</v>
      </c>
      <c r="N206" s="83">
        <f>SUM(J206:M206)</f>
        <v>2183080</v>
      </c>
    </row>
    <row r="207" spans="1:14" ht="38.25" hidden="1" outlineLevel="2" x14ac:dyDescent="0.25">
      <c r="A207" s="79">
        <v>187</v>
      </c>
      <c r="B207" s="70" t="s">
        <v>381</v>
      </c>
      <c r="C207" s="79" t="s">
        <v>382</v>
      </c>
      <c r="D207" s="80" t="s">
        <v>321</v>
      </c>
      <c r="E207" s="81">
        <v>8742757</v>
      </c>
      <c r="F207" s="70" t="s">
        <v>385</v>
      </c>
      <c r="G207" s="82" t="s">
        <v>28</v>
      </c>
      <c r="H207" s="82" t="s">
        <v>44</v>
      </c>
      <c r="I207" s="82" t="s">
        <v>101</v>
      </c>
      <c r="J207" s="48">
        <v>496300</v>
      </c>
      <c r="K207" s="83">
        <v>0</v>
      </c>
      <c r="L207" s="83">
        <v>0</v>
      </c>
      <c r="M207" s="83">
        <v>0</v>
      </c>
      <c r="N207" s="83">
        <f>SUM(J207:M207)</f>
        <v>496300</v>
      </c>
    </row>
    <row r="208" spans="1:14" ht="38.25" hidden="1" outlineLevel="2" x14ac:dyDescent="0.25">
      <c r="A208" s="79">
        <v>188</v>
      </c>
      <c r="B208" s="70" t="s">
        <v>86</v>
      </c>
      <c r="C208" s="84">
        <v>47934344</v>
      </c>
      <c r="D208" s="70" t="s">
        <v>321</v>
      </c>
      <c r="E208" s="86" t="s">
        <v>707</v>
      </c>
      <c r="F208" s="70" t="s">
        <v>86</v>
      </c>
      <c r="G208" s="82" t="s">
        <v>12</v>
      </c>
      <c r="H208" s="82" t="s">
        <v>475</v>
      </c>
      <c r="I208" s="82" t="s">
        <v>37</v>
      </c>
      <c r="J208" s="48">
        <v>0</v>
      </c>
      <c r="K208" s="48">
        <v>0</v>
      </c>
      <c r="L208" s="48">
        <v>0</v>
      </c>
      <c r="M208" s="48">
        <v>1593800</v>
      </c>
      <c r="N208" s="83">
        <f>SUM(J208:M208)</f>
        <v>1593800</v>
      </c>
    </row>
    <row r="209" spans="1:14" ht="25.5" hidden="1" outlineLevel="2" x14ac:dyDescent="0.25">
      <c r="A209" s="79">
        <v>189</v>
      </c>
      <c r="B209" s="70" t="s">
        <v>91</v>
      </c>
      <c r="C209" s="79">
        <v>73633178</v>
      </c>
      <c r="D209" s="80" t="s">
        <v>321</v>
      </c>
      <c r="E209" s="81">
        <v>4825919</v>
      </c>
      <c r="F209" s="70" t="s">
        <v>610</v>
      </c>
      <c r="G209" s="82" t="s">
        <v>28</v>
      </c>
      <c r="H209" s="82" t="s">
        <v>13</v>
      </c>
      <c r="I209" s="82" t="s">
        <v>59</v>
      </c>
      <c r="J209" s="48">
        <v>1538430</v>
      </c>
      <c r="K209" s="83">
        <v>0</v>
      </c>
      <c r="L209" s="83">
        <v>27100</v>
      </c>
      <c r="M209" s="83">
        <v>0</v>
      </c>
      <c r="N209" s="83">
        <f>SUM(J209:M209)</f>
        <v>1565530</v>
      </c>
    </row>
    <row r="210" spans="1:14" ht="25.5" hidden="1" outlineLevel="2" x14ac:dyDescent="0.25">
      <c r="A210" s="79">
        <v>190</v>
      </c>
      <c r="B210" s="70" t="s">
        <v>91</v>
      </c>
      <c r="C210" s="79">
        <v>73633178</v>
      </c>
      <c r="D210" s="70" t="s">
        <v>321</v>
      </c>
      <c r="E210" s="81">
        <v>5765917</v>
      </c>
      <c r="F210" s="70" t="s">
        <v>94</v>
      </c>
      <c r="G210" s="82" t="s">
        <v>28</v>
      </c>
      <c r="H210" s="82" t="s">
        <v>13</v>
      </c>
      <c r="I210" s="82" t="s">
        <v>59</v>
      </c>
      <c r="J210" s="48">
        <v>2152570</v>
      </c>
      <c r="K210" s="83">
        <v>0</v>
      </c>
      <c r="L210" s="83">
        <v>27100</v>
      </c>
      <c r="M210" s="83">
        <v>0</v>
      </c>
      <c r="N210" s="83">
        <f>SUM(J210:M210)</f>
        <v>2179670</v>
      </c>
    </row>
    <row r="211" spans="1:14" ht="38.25" hidden="1" outlineLevel="2" x14ac:dyDescent="0.25">
      <c r="A211" s="79">
        <v>191</v>
      </c>
      <c r="B211" s="70" t="s">
        <v>91</v>
      </c>
      <c r="C211" s="79">
        <v>73633178</v>
      </c>
      <c r="D211" s="80" t="s">
        <v>321</v>
      </c>
      <c r="E211" s="81">
        <v>6473479</v>
      </c>
      <c r="F211" s="70" t="s">
        <v>96</v>
      </c>
      <c r="G211" s="82" t="s">
        <v>12</v>
      </c>
      <c r="H211" s="82" t="s">
        <v>44</v>
      </c>
      <c r="I211" s="82" t="s">
        <v>97</v>
      </c>
      <c r="J211" s="48">
        <v>1311180</v>
      </c>
      <c r="K211" s="83">
        <v>0</v>
      </c>
      <c r="L211" s="83">
        <v>88200</v>
      </c>
      <c r="M211" s="83">
        <v>0</v>
      </c>
      <c r="N211" s="83">
        <f>SUM(J211:M211)</f>
        <v>1399380</v>
      </c>
    </row>
    <row r="212" spans="1:14" ht="38.25" hidden="1" outlineLevel="2" x14ac:dyDescent="0.25">
      <c r="A212" s="79">
        <v>192</v>
      </c>
      <c r="B212" s="70" t="s">
        <v>91</v>
      </c>
      <c r="C212" s="84" t="s">
        <v>493</v>
      </c>
      <c r="D212" s="70" t="s">
        <v>321</v>
      </c>
      <c r="E212" s="86" t="s">
        <v>711</v>
      </c>
      <c r="F212" s="70" t="s">
        <v>96</v>
      </c>
      <c r="G212" s="82" t="s">
        <v>12</v>
      </c>
      <c r="H212" s="82" t="s">
        <v>475</v>
      </c>
      <c r="I212" s="82" t="s">
        <v>97</v>
      </c>
      <c r="J212" s="48">
        <v>0</v>
      </c>
      <c r="K212" s="48">
        <v>0</v>
      </c>
      <c r="L212" s="48">
        <v>0</v>
      </c>
      <c r="M212" s="48">
        <v>1056500</v>
      </c>
      <c r="N212" s="83">
        <f>SUM(J212:M212)</f>
        <v>1056500</v>
      </c>
    </row>
    <row r="213" spans="1:14" ht="38.25" hidden="1" outlineLevel="2" x14ac:dyDescent="0.25">
      <c r="A213" s="79">
        <v>193</v>
      </c>
      <c r="B213" s="70" t="s">
        <v>99</v>
      </c>
      <c r="C213" s="79">
        <v>73632783</v>
      </c>
      <c r="D213" s="80" t="s">
        <v>321</v>
      </c>
      <c r="E213" s="81">
        <v>4336897</v>
      </c>
      <c r="F213" s="70" t="s">
        <v>102</v>
      </c>
      <c r="G213" s="82" t="s">
        <v>28</v>
      </c>
      <c r="H213" s="82" t="s">
        <v>44</v>
      </c>
      <c r="I213" s="82" t="s">
        <v>101</v>
      </c>
      <c r="J213" s="48">
        <v>10170000</v>
      </c>
      <c r="K213" s="83">
        <v>0</v>
      </c>
      <c r="L213" s="83">
        <v>203400</v>
      </c>
      <c r="M213" s="83">
        <v>0</v>
      </c>
      <c r="N213" s="83">
        <f>SUM(J213:M213)</f>
        <v>10373400</v>
      </c>
    </row>
    <row r="214" spans="1:14" ht="25.5" hidden="1" outlineLevel="2" x14ac:dyDescent="0.25">
      <c r="A214" s="79">
        <v>194</v>
      </c>
      <c r="B214" s="70" t="s">
        <v>99</v>
      </c>
      <c r="C214" s="79">
        <v>73632783</v>
      </c>
      <c r="D214" s="80" t="s">
        <v>321</v>
      </c>
      <c r="E214" s="81">
        <v>7670741</v>
      </c>
      <c r="F214" s="70" t="s">
        <v>106</v>
      </c>
      <c r="G214" s="82" t="s">
        <v>107</v>
      </c>
      <c r="H214" s="82" t="s">
        <v>13</v>
      </c>
      <c r="I214" s="82" t="s">
        <v>101</v>
      </c>
      <c r="J214" s="48">
        <v>1834000</v>
      </c>
      <c r="K214" s="83">
        <v>0</v>
      </c>
      <c r="L214" s="83">
        <v>116400</v>
      </c>
      <c r="M214" s="83">
        <v>0</v>
      </c>
      <c r="N214" s="83">
        <f>SUM(J214:M214)</f>
        <v>1950400</v>
      </c>
    </row>
    <row r="215" spans="1:14" ht="38.25" hidden="1" outlineLevel="2" x14ac:dyDescent="0.25">
      <c r="A215" s="79">
        <v>195</v>
      </c>
      <c r="B215" s="70" t="s">
        <v>614</v>
      </c>
      <c r="C215" s="79">
        <v>28634764</v>
      </c>
      <c r="D215" s="80" t="s">
        <v>321</v>
      </c>
      <c r="E215" s="81">
        <v>7917426</v>
      </c>
      <c r="F215" s="70" t="s">
        <v>614</v>
      </c>
      <c r="G215" s="82" t="s">
        <v>28</v>
      </c>
      <c r="H215" s="82" t="s">
        <v>44</v>
      </c>
      <c r="I215" s="82" t="s">
        <v>59</v>
      </c>
      <c r="J215" s="48">
        <v>769210</v>
      </c>
      <c r="K215" s="83">
        <v>0</v>
      </c>
      <c r="L215" s="83">
        <v>13500</v>
      </c>
      <c r="M215" s="83">
        <v>0</v>
      </c>
      <c r="N215" s="83">
        <f>SUM(J215:M215)</f>
        <v>782710</v>
      </c>
    </row>
    <row r="216" spans="1:14" hidden="1" outlineLevel="2" x14ac:dyDescent="0.25">
      <c r="A216" s="79">
        <v>196</v>
      </c>
      <c r="B216" s="70" t="s">
        <v>777</v>
      </c>
      <c r="C216" s="79">
        <v>27664333</v>
      </c>
      <c r="D216" s="80" t="s">
        <v>321</v>
      </c>
      <c r="E216" s="81">
        <v>4879046</v>
      </c>
      <c r="F216" s="70" t="s">
        <v>777</v>
      </c>
      <c r="G216" s="82" t="s">
        <v>28</v>
      </c>
      <c r="H216" s="82" t="s">
        <v>13</v>
      </c>
      <c r="I216" s="82" t="s">
        <v>29</v>
      </c>
      <c r="J216" s="48">
        <v>3986000</v>
      </c>
      <c r="K216" s="83">
        <v>0</v>
      </c>
      <c r="L216" s="83">
        <v>108500</v>
      </c>
      <c r="M216" s="83">
        <v>0</v>
      </c>
      <c r="N216" s="83">
        <f>SUM(J216:M216)</f>
        <v>4094500</v>
      </c>
    </row>
    <row r="217" spans="1:14" ht="25.5" hidden="1" outlineLevel="2" x14ac:dyDescent="0.25">
      <c r="A217" s="79">
        <v>197</v>
      </c>
      <c r="B217" s="70" t="s">
        <v>472</v>
      </c>
      <c r="C217" s="84" t="s">
        <v>473</v>
      </c>
      <c r="D217" s="80" t="s">
        <v>321</v>
      </c>
      <c r="E217" s="81">
        <v>8335759</v>
      </c>
      <c r="F217" s="82" t="s">
        <v>474</v>
      </c>
      <c r="G217" s="82" t="s">
        <v>584</v>
      </c>
      <c r="H217" s="82" t="s">
        <v>584</v>
      </c>
      <c r="I217" s="82" t="s">
        <v>584</v>
      </c>
      <c r="J217" s="48">
        <v>0</v>
      </c>
      <c r="K217" s="83">
        <v>0</v>
      </c>
      <c r="L217" s="83">
        <v>0</v>
      </c>
      <c r="M217" s="83">
        <v>0</v>
      </c>
      <c r="N217" s="83">
        <f>SUM(J217:M217)</f>
        <v>0</v>
      </c>
    </row>
    <row r="218" spans="1:14" hidden="1" outlineLevel="2" x14ac:dyDescent="0.25">
      <c r="A218" s="79">
        <v>198</v>
      </c>
      <c r="B218" s="70" t="s">
        <v>136</v>
      </c>
      <c r="C218" s="79">
        <v>18189750</v>
      </c>
      <c r="D218" s="80" t="s">
        <v>321</v>
      </c>
      <c r="E218" s="81">
        <v>8906531</v>
      </c>
      <c r="F218" s="70" t="s">
        <v>622</v>
      </c>
      <c r="G218" s="82" t="s">
        <v>28</v>
      </c>
      <c r="H218" s="82" t="s">
        <v>13</v>
      </c>
      <c r="I218" s="82" t="s">
        <v>37</v>
      </c>
      <c r="J218" s="48">
        <v>1538430</v>
      </c>
      <c r="K218" s="83">
        <v>0</v>
      </c>
      <c r="L218" s="83">
        <v>27100</v>
      </c>
      <c r="M218" s="83">
        <v>0</v>
      </c>
      <c r="N218" s="83">
        <f>SUM(J218:M218)</f>
        <v>1565530</v>
      </c>
    </row>
    <row r="219" spans="1:14" ht="25.5" hidden="1" outlineLevel="2" x14ac:dyDescent="0.25">
      <c r="A219" s="79">
        <v>199</v>
      </c>
      <c r="B219" s="70" t="s">
        <v>145</v>
      </c>
      <c r="C219" s="79">
        <v>48773514</v>
      </c>
      <c r="D219" s="70" t="s">
        <v>321</v>
      </c>
      <c r="E219" s="81">
        <v>4157827</v>
      </c>
      <c r="F219" s="70" t="s">
        <v>146</v>
      </c>
      <c r="G219" s="82" t="s">
        <v>28</v>
      </c>
      <c r="H219" s="82" t="s">
        <v>13</v>
      </c>
      <c r="I219" s="82" t="s">
        <v>59</v>
      </c>
      <c r="J219" s="48">
        <v>1998000</v>
      </c>
      <c r="K219" s="83">
        <v>0</v>
      </c>
      <c r="L219" s="83">
        <v>33800</v>
      </c>
      <c r="M219" s="83">
        <v>0</v>
      </c>
      <c r="N219" s="83">
        <f>SUM(J219:M219)</f>
        <v>2031800</v>
      </c>
    </row>
    <row r="220" spans="1:14" hidden="1" outlineLevel="2" x14ac:dyDescent="0.25">
      <c r="A220" s="79">
        <v>200</v>
      </c>
      <c r="B220" s="70" t="s">
        <v>150</v>
      </c>
      <c r="C220" s="79">
        <v>46276262</v>
      </c>
      <c r="D220" s="80" t="s">
        <v>321</v>
      </c>
      <c r="E220" s="81">
        <v>3807413</v>
      </c>
      <c r="F220" s="70" t="s">
        <v>156</v>
      </c>
      <c r="G220" s="82" t="s">
        <v>28</v>
      </c>
      <c r="H220" s="82" t="s">
        <v>13</v>
      </c>
      <c r="I220" s="82" t="s">
        <v>153</v>
      </c>
      <c r="J220" s="48">
        <v>769210</v>
      </c>
      <c r="K220" s="83">
        <v>0</v>
      </c>
      <c r="L220" s="83">
        <v>13500</v>
      </c>
      <c r="M220" s="83">
        <v>0</v>
      </c>
      <c r="N220" s="83">
        <f>SUM(J220:M220)</f>
        <v>782710</v>
      </c>
    </row>
    <row r="221" spans="1:14" ht="25.5" hidden="1" outlineLevel="2" x14ac:dyDescent="0.25">
      <c r="A221" s="79">
        <v>201</v>
      </c>
      <c r="B221" s="70" t="s">
        <v>166</v>
      </c>
      <c r="C221" s="79">
        <v>44018886</v>
      </c>
      <c r="D221" s="80" t="s">
        <v>321</v>
      </c>
      <c r="E221" s="81">
        <v>2044921</v>
      </c>
      <c r="F221" s="70" t="s">
        <v>170</v>
      </c>
      <c r="G221" s="82" t="s">
        <v>107</v>
      </c>
      <c r="H221" s="82" t="s">
        <v>13</v>
      </c>
      <c r="I221" s="82" t="s">
        <v>81</v>
      </c>
      <c r="J221" s="48">
        <v>2146900</v>
      </c>
      <c r="K221" s="83">
        <v>0</v>
      </c>
      <c r="L221" s="83">
        <v>130500</v>
      </c>
      <c r="M221" s="48">
        <v>0</v>
      </c>
      <c r="N221" s="83">
        <f>SUM(J221:M221)</f>
        <v>2277400</v>
      </c>
    </row>
    <row r="222" spans="1:14" ht="25.5" hidden="1" outlineLevel="2" x14ac:dyDescent="0.25">
      <c r="A222" s="79">
        <v>202</v>
      </c>
      <c r="B222" s="70" t="s">
        <v>166</v>
      </c>
      <c r="C222" s="79">
        <v>44018886</v>
      </c>
      <c r="D222" s="80" t="s">
        <v>321</v>
      </c>
      <c r="E222" s="81">
        <v>4770332</v>
      </c>
      <c r="F222" s="70" t="s">
        <v>221</v>
      </c>
      <c r="G222" s="82" t="s">
        <v>28</v>
      </c>
      <c r="H222" s="82" t="s">
        <v>13</v>
      </c>
      <c r="I222" s="82" t="s">
        <v>81</v>
      </c>
      <c r="J222" s="48">
        <v>1153820</v>
      </c>
      <c r="K222" s="83">
        <v>0</v>
      </c>
      <c r="L222" s="83">
        <v>20200</v>
      </c>
      <c r="M222" s="83">
        <v>0</v>
      </c>
      <c r="N222" s="83">
        <f>SUM(J222:M222)</f>
        <v>1174020</v>
      </c>
    </row>
    <row r="223" spans="1:14" ht="25.5" hidden="1" outlineLevel="2" x14ac:dyDescent="0.25">
      <c r="A223" s="79">
        <v>203</v>
      </c>
      <c r="B223" s="70" t="s">
        <v>166</v>
      </c>
      <c r="C223" s="79">
        <v>44018886</v>
      </c>
      <c r="D223" s="80" t="s">
        <v>321</v>
      </c>
      <c r="E223" s="81">
        <v>8514547</v>
      </c>
      <c r="F223" s="70" t="s">
        <v>182</v>
      </c>
      <c r="G223" s="82" t="s">
        <v>28</v>
      </c>
      <c r="H223" s="82" t="s">
        <v>13</v>
      </c>
      <c r="I223" s="82" t="s">
        <v>81</v>
      </c>
      <c r="J223" s="48">
        <v>2120000</v>
      </c>
      <c r="K223" s="83">
        <v>0</v>
      </c>
      <c r="L223" s="83">
        <v>54200</v>
      </c>
      <c r="M223" s="83">
        <v>0</v>
      </c>
      <c r="N223" s="83">
        <f>SUM(J223:M223)</f>
        <v>2174200</v>
      </c>
    </row>
    <row r="224" spans="1:14" ht="38.25" hidden="1" outlineLevel="2" x14ac:dyDescent="0.25">
      <c r="A224" s="79">
        <v>204</v>
      </c>
      <c r="B224" s="70" t="s">
        <v>166</v>
      </c>
      <c r="C224" s="84">
        <v>44018886</v>
      </c>
      <c r="D224" s="70" t="s">
        <v>321</v>
      </c>
      <c r="E224" s="86" t="s">
        <v>726</v>
      </c>
      <c r="F224" s="70" t="s">
        <v>170</v>
      </c>
      <c r="G224" s="82" t="s">
        <v>12</v>
      </c>
      <c r="H224" s="82" t="s">
        <v>475</v>
      </c>
      <c r="I224" s="82" t="s">
        <v>81</v>
      </c>
      <c r="J224" s="48">
        <v>0</v>
      </c>
      <c r="K224" s="48">
        <v>0</v>
      </c>
      <c r="L224" s="48">
        <v>0</v>
      </c>
      <c r="M224" s="48">
        <v>2607000</v>
      </c>
      <c r="N224" s="83">
        <f>SUM(J224:M224)</f>
        <v>2607000</v>
      </c>
    </row>
    <row r="225" spans="1:14" ht="25.5" hidden="1" outlineLevel="2" x14ac:dyDescent="0.25">
      <c r="A225" s="79">
        <v>205</v>
      </c>
      <c r="B225" s="70" t="s">
        <v>185</v>
      </c>
      <c r="C225" s="79">
        <v>48489336</v>
      </c>
      <c r="D225" s="70" t="s">
        <v>321</v>
      </c>
      <c r="E225" s="81">
        <v>2611433</v>
      </c>
      <c r="F225" s="70" t="s">
        <v>727</v>
      </c>
      <c r="G225" s="82" t="s">
        <v>28</v>
      </c>
      <c r="H225" s="82" t="s">
        <v>13</v>
      </c>
      <c r="I225" s="82" t="s">
        <v>187</v>
      </c>
      <c r="J225" s="48">
        <v>1614420</v>
      </c>
      <c r="K225" s="83">
        <v>0</v>
      </c>
      <c r="L225" s="83">
        <v>20200</v>
      </c>
      <c r="M225" s="83">
        <v>0</v>
      </c>
      <c r="N225" s="83">
        <f>SUM(J225:M225)</f>
        <v>1634620</v>
      </c>
    </row>
    <row r="226" spans="1:14" ht="25.5" hidden="1" outlineLevel="2" x14ac:dyDescent="0.25">
      <c r="A226" s="79">
        <v>206</v>
      </c>
      <c r="B226" s="70" t="s">
        <v>185</v>
      </c>
      <c r="C226" s="79">
        <v>48489336</v>
      </c>
      <c r="D226" s="80" t="s">
        <v>321</v>
      </c>
      <c r="E226" s="81">
        <v>9232848</v>
      </c>
      <c r="F226" s="70" t="s">
        <v>204</v>
      </c>
      <c r="G226" s="82" t="s">
        <v>107</v>
      </c>
      <c r="H226" s="82" t="s">
        <v>13</v>
      </c>
      <c r="I226" s="82" t="s">
        <v>187</v>
      </c>
      <c r="J226" s="48">
        <v>1740730</v>
      </c>
      <c r="K226" s="83">
        <v>0</v>
      </c>
      <c r="L226" s="83">
        <v>0</v>
      </c>
      <c r="M226" s="83">
        <v>0</v>
      </c>
      <c r="N226" s="83">
        <f>SUM(J226:M226)</f>
        <v>1740730</v>
      </c>
    </row>
    <row r="227" spans="1:14" ht="25.5" hidden="1" outlineLevel="2" x14ac:dyDescent="0.25">
      <c r="A227" s="79">
        <v>207</v>
      </c>
      <c r="B227" s="70" t="s">
        <v>211</v>
      </c>
      <c r="C227" s="79">
        <v>47997885</v>
      </c>
      <c r="D227" s="80" t="s">
        <v>321</v>
      </c>
      <c r="E227" s="81">
        <v>5923339</v>
      </c>
      <c r="F227" s="70" t="s">
        <v>221</v>
      </c>
      <c r="G227" s="82" t="s">
        <v>107</v>
      </c>
      <c r="H227" s="82" t="s">
        <v>13</v>
      </c>
      <c r="I227" s="82" t="s">
        <v>213</v>
      </c>
      <c r="J227" s="48">
        <v>1740730</v>
      </c>
      <c r="K227" s="83">
        <v>0</v>
      </c>
      <c r="L227" s="83">
        <v>105800</v>
      </c>
      <c r="M227" s="83">
        <v>0</v>
      </c>
      <c r="N227" s="83">
        <f>SUM(J227:M227)</f>
        <v>1846530</v>
      </c>
    </row>
    <row r="228" spans="1:14" ht="25.5" hidden="1" outlineLevel="2" x14ac:dyDescent="0.25">
      <c r="A228" s="79">
        <v>208</v>
      </c>
      <c r="B228" s="70" t="s">
        <v>211</v>
      </c>
      <c r="C228" s="79">
        <v>47997885</v>
      </c>
      <c r="D228" s="80" t="s">
        <v>321</v>
      </c>
      <c r="E228" s="81">
        <v>9351397</v>
      </c>
      <c r="F228" s="70" t="s">
        <v>224</v>
      </c>
      <c r="G228" s="82" t="s">
        <v>28</v>
      </c>
      <c r="H228" s="82" t="s">
        <v>13</v>
      </c>
      <c r="I228" s="82" t="s">
        <v>213</v>
      </c>
      <c r="J228" s="48">
        <v>1153820</v>
      </c>
      <c r="K228" s="83">
        <v>0</v>
      </c>
      <c r="L228" s="83">
        <v>20200</v>
      </c>
      <c r="M228" s="83">
        <v>0</v>
      </c>
      <c r="N228" s="83">
        <f>SUM(J228:M228)</f>
        <v>1174020</v>
      </c>
    </row>
    <row r="229" spans="1:14" ht="38.25" hidden="1" outlineLevel="2" x14ac:dyDescent="0.25">
      <c r="A229" s="79">
        <v>209</v>
      </c>
      <c r="B229" s="70" t="s">
        <v>291</v>
      </c>
      <c r="C229" s="79" t="s">
        <v>292</v>
      </c>
      <c r="D229" s="80" t="s">
        <v>321</v>
      </c>
      <c r="E229" s="81">
        <v>9313981</v>
      </c>
      <c r="F229" s="70" t="s">
        <v>293</v>
      </c>
      <c r="G229" s="82" t="s">
        <v>107</v>
      </c>
      <c r="H229" s="82" t="s">
        <v>13</v>
      </c>
      <c r="I229" s="82" t="s">
        <v>294</v>
      </c>
      <c r="J229" s="48">
        <v>2030850</v>
      </c>
      <c r="K229" s="83">
        <v>0</v>
      </c>
      <c r="L229" s="83">
        <v>0</v>
      </c>
      <c r="M229" s="83">
        <v>0</v>
      </c>
      <c r="N229" s="83">
        <f>SUM(J229:M229)</f>
        <v>2030850</v>
      </c>
    </row>
    <row r="230" spans="1:14" ht="51" hidden="1" outlineLevel="2" x14ac:dyDescent="0.25">
      <c r="A230" s="79">
        <v>210</v>
      </c>
      <c r="B230" s="70" t="s">
        <v>291</v>
      </c>
      <c r="C230" s="84" t="s">
        <v>292</v>
      </c>
      <c r="D230" s="70" t="s">
        <v>321</v>
      </c>
      <c r="E230" s="86" t="s">
        <v>739</v>
      </c>
      <c r="F230" s="70" t="s">
        <v>293</v>
      </c>
      <c r="G230" s="82" t="s">
        <v>12</v>
      </c>
      <c r="H230" s="82" t="s">
        <v>723</v>
      </c>
      <c r="I230" s="82" t="s">
        <v>88</v>
      </c>
      <c r="J230" s="48">
        <v>0</v>
      </c>
      <c r="K230" s="48">
        <v>0</v>
      </c>
      <c r="L230" s="48">
        <v>0</v>
      </c>
      <c r="M230" s="48">
        <v>1921800</v>
      </c>
      <c r="N230" s="83">
        <f>SUM(J230:M230)</f>
        <v>1921800</v>
      </c>
    </row>
    <row r="231" spans="1:14" ht="38.25" hidden="1" outlineLevel="2" x14ac:dyDescent="0.25">
      <c r="A231" s="79">
        <v>211</v>
      </c>
      <c r="B231" s="70" t="s">
        <v>311</v>
      </c>
      <c r="C231" s="79">
        <v>62180444</v>
      </c>
      <c r="D231" s="80" t="s">
        <v>321</v>
      </c>
      <c r="E231" s="81">
        <v>3940307</v>
      </c>
      <c r="F231" s="70" t="s">
        <v>316</v>
      </c>
      <c r="G231" s="82" t="s">
        <v>28</v>
      </c>
      <c r="H231" s="82" t="s">
        <v>13</v>
      </c>
      <c r="I231" s="82" t="s">
        <v>153</v>
      </c>
      <c r="J231" s="48">
        <v>1538430</v>
      </c>
      <c r="K231" s="83">
        <v>0</v>
      </c>
      <c r="L231" s="83">
        <v>27100</v>
      </c>
      <c r="M231" s="83">
        <v>0</v>
      </c>
      <c r="N231" s="83">
        <f>SUM(J231:M231)</f>
        <v>1565530</v>
      </c>
    </row>
    <row r="232" spans="1:14" ht="38.25" hidden="1" outlineLevel="2" x14ac:dyDescent="0.25">
      <c r="A232" s="79">
        <v>212</v>
      </c>
      <c r="B232" s="70" t="s">
        <v>311</v>
      </c>
      <c r="C232" s="79">
        <v>62180444</v>
      </c>
      <c r="D232" s="70" t="s">
        <v>321</v>
      </c>
      <c r="E232" s="81">
        <v>7318632</v>
      </c>
      <c r="F232" s="70" t="s">
        <v>316</v>
      </c>
      <c r="G232" s="82" t="s">
        <v>28</v>
      </c>
      <c r="H232" s="82" t="s">
        <v>13</v>
      </c>
      <c r="I232" s="82" t="s">
        <v>153</v>
      </c>
      <c r="J232" s="48">
        <v>2899680</v>
      </c>
      <c r="K232" s="83">
        <v>0</v>
      </c>
      <c r="L232" s="83">
        <v>54200</v>
      </c>
      <c r="M232" s="83">
        <v>0</v>
      </c>
      <c r="N232" s="83">
        <f>SUM(J232:M232)</f>
        <v>2953880</v>
      </c>
    </row>
    <row r="233" spans="1:14" ht="51" hidden="1" outlineLevel="2" x14ac:dyDescent="0.25">
      <c r="A233" s="79">
        <v>213</v>
      </c>
      <c r="B233" s="70" t="s">
        <v>319</v>
      </c>
      <c r="C233" s="79">
        <v>71193430</v>
      </c>
      <c r="D233" s="80" t="s">
        <v>321</v>
      </c>
      <c r="E233" s="81">
        <v>1936483</v>
      </c>
      <c r="F233" s="70" t="s">
        <v>321</v>
      </c>
      <c r="G233" s="82" t="s">
        <v>28</v>
      </c>
      <c r="H233" s="82" t="s">
        <v>44</v>
      </c>
      <c r="I233" s="82" t="s">
        <v>37</v>
      </c>
      <c r="J233" s="48">
        <v>4615310</v>
      </c>
      <c r="K233" s="83">
        <v>0</v>
      </c>
      <c r="L233" s="83">
        <v>81300</v>
      </c>
      <c r="M233" s="83">
        <v>0</v>
      </c>
      <c r="N233" s="83">
        <f>SUM(J233:M233)</f>
        <v>4696610</v>
      </c>
    </row>
    <row r="234" spans="1:14" ht="51" hidden="1" outlineLevel="2" x14ac:dyDescent="0.25">
      <c r="A234" s="79">
        <v>214</v>
      </c>
      <c r="B234" s="70" t="s">
        <v>319</v>
      </c>
      <c r="C234" s="84" t="s">
        <v>532</v>
      </c>
      <c r="D234" s="70" t="s">
        <v>321</v>
      </c>
      <c r="E234" s="86" t="s">
        <v>751</v>
      </c>
      <c r="F234" s="70" t="s">
        <v>478</v>
      </c>
      <c r="G234" s="82" t="s">
        <v>12</v>
      </c>
      <c r="H234" s="82" t="s">
        <v>475</v>
      </c>
      <c r="I234" s="82" t="s">
        <v>37</v>
      </c>
      <c r="J234" s="48">
        <v>0</v>
      </c>
      <c r="K234" s="48">
        <v>0</v>
      </c>
      <c r="L234" s="48">
        <v>0</v>
      </c>
      <c r="M234" s="48">
        <v>1865800</v>
      </c>
      <c r="N234" s="83">
        <f>SUM(J234:M234)</f>
        <v>1865800</v>
      </c>
    </row>
    <row r="235" spans="1:14" outlineLevel="1" collapsed="1" x14ac:dyDescent="0.25">
      <c r="A235" s="79"/>
      <c r="B235" s="70"/>
      <c r="C235" s="84"/>
      <c r="D235" s="96" t="s">
        <v>681</v>
      </c>
      <c r="E235" s="86"/>
      <c r="F235" s="70"/>
      <c r="G235" s="82"/>
      <c r="H235" s="82"/>
      <c r="I235" s="82"/>
      <c r="J235" s="48">
        <f>SUBTOTAL(9,J205:J234)</f>
        <v>52411650</v>
      </c>
      <c r="K235" s="48">
        <f>SUBTOTAL(9,K205:K234)</f>
        <v>0</v>
      </c>
      <c r="L235" s="48">
        <f>SUBTOTAL(9,L205:L234)</f>
        <v>1296700</v>
      </c>
      <c r="M235" s="48">
        <f>SUBTOTAL(9,M205:M234)</f>
        <v>9044900</v>
      </c>
      <c r="N235" s="83">
        <f>SUBTOTAL(9,N205:N234)</f>
        <v>62753250</v>
      </c>
    </row>
    <row r="236" spans="1:14" ht="25.5" hidden="1" outlineLevel="2" x14ac:dyDescent="0.25">
      <c r="A236" s="79">
        <v>215</v>
      </c>
      <c r="B236" s="70" t="s">
        <v>8</v>
      </c>
      <c r="C236" s="84" t="s">
        <v>9</v>
      </c>
      <c r="D236" s="80" t="s">
        <v>104</v>
      </c>
      <c r="E236" s="81">
        <v>4200668</v>
      </c>
      <c r="F236" s="70" t="s">
        <v>11</v>
      </c>
      <c r="G236" s="82" t="s">
        <v>12</v>
      </c>
      <c r="H236" s="82" t="s">
        <v>13</v>
      </c>
      <c r="I236" s="82" t="s">
        <v>350</v>
      </c>
      <c r="J236" s="48">
        <v>3807600</v>
      </c>
      <c r="K236" s="83">
        <v>280000</v>
      </c>
      <c r="L236" s="83">
        <v>0</v>
      </c>
      <c r="M236" s="83">
        <v>0</v>
      </c>
      <c r="N236" s="83">
        <f>SUM(J236:M236)</f>
        <v>4087600</v>
      </c>
    </row>
    <row r="237" spans="1:14" ht="38.25" hidden="1" outlineLevel="2" x14ac:dyDescent="0.25">
      <c r="A237" s="79">
        <v>216</v>
      </c>
      <c r="B237" s="70" t="s">
        <v>8</v>
      </c>
      <c r="C237" s="84" t="s">
        <v>9</v>
      </c>
      <c r="D237" s="70" t="s">
        <v>104</v>
      </c>
      <c r="E237" s="86" t="s">
        <v>702</v>
      </c>
      <c r="F237" s="70" t="s">
        <v>11</v>
      </c>
      <c r="G237" s="82" t="s">
        <v>12</v>
      </c>
      <c r="H237" s="82" t="s">
        <v>475</v>
      </c>
      <c r="I237" s="82" t="s">
        <v>26</v>
      </c>
      <c r="J237" s="48">
        <v>0</v>
      </c>
      <c r="K237" s="48">
        <v>0</v>
      </c>
      <c r="L237" s="48">
        <v>0</v>
      </c>
      <c r="M237" s="48">
        <v>3384700</v>
      </c>
      <c r="N237" s="83">
        <f>SUM(J237:M237)</f>
        <v>3384700</v>
      </c>
    </row>
    <row r="238" spans="1:14" ht="51" hidden="1" outlineLevel="2" x14ac:dyDescent="0.25">
      <c r="A238" s="79">
        <v>217</v>
      </c>
      <c r="B238" s="70" t="s">
        <v>40</v>
      </c>
      <c r="C238" s="84" t="s">
        <v>41</v>
      </c>
      <c r="D238" s="80" t="s">
        <v>104</v>
      </c>
      <c r="E238" s="81">
        <v>9045809</v>
      </c>
      <c r="F238" s="70" t="s">
        <v>43</v>
      </c>
      <c r="G238" s="82" t="s">
        <v>12</v>
      </c>
      <c r="H238" s="82" t="s">
        <v>44</v>
      </c>
      <c r="I238" s="82" t="s">
        <v>45</v>
      </c>
      <c r="J238" s="48">
        <v>3677330</v>
      </c>
      <c r="K238" s="83">
        <v>285900</v>
      </c>
      <c r="L238" s="83">
        <v>0</v>
      </c>
      <c r="M238" s="83">
        <v>0</v>
      </c>
      <c r="N238" s="83">
        <f>SUM(J238:M238)</f>
        <v>3963230</v>
      </c>
    </row>
    <row r="239" spans="1:14" ht="25.5" hidden="1" outlineLevel="2" x14ac:dyDescent="0.25">
      <c r="A239" s="79">
        <v>218</v>
      </c>
      <c r="B239" s="70" t="s">
        <v>99</v>
      </c>
      <c r="C239" s="79">
        <v>73632783</v>
      </c>
      <c r="D239" s="80" t="s">
        <v>104</v>
      </c>
      <c r="E239" s="81">
        <v>5119406</v>
      </c>
      <c r="F239" s="87" t="s">
        <v>104</v>
      </c>
      <c r="G239" s="82" t="s">
        <v>12</v>
      </c>
      <c r="H239" s="82" t="s">
        <v>13</v>
      </c>
      <c r="I239" s="82" t="s">
        <v>101</v>
      </c>
      <c r="J239" s="48">
        <v>1570630</v>
      </c>
      <c r="K239" s="83">
        <v>115500</v>
      </c>
      <c r="L239" s="83">
        <v>0</v>
      </c>
      <c r="M239" s="83">
        <v>0</v>
      </c>
      <c r="N239" s="83">
        <f>SUM(J239:M239)</f>
        <v>1686130</v>
      </c>
    </row>
    <row r="240" spans="1:14" ht="38.25" hidden="1" outlineLevel="2" x14ac:dyDescent="0.25">
      <c r="A240" s="79">
        <v>219</v>
      </c>
      <c r="B240" s="70" t="s">
        <v>127</v>
      </c>
      <c r="C240" s="79">
        <v>46277633</v>
      </c>
      <c r="D240" s="80" t="s">
        <v>104</v>
      </c>
      <c r="E240" s="81">
        <v>6283429</v>
      </c>
      <c r="F240" s="82" t="s">
        <v>104</v>
      </c>
      <c r="G240" s="82" t="s">
        <v>12</v>
      </c>
      <c r="H240" s="82" t="s">
        <v>44</v>
      </c>
      <c r="I240" s="82" t="s">
        <v>128</v>
      </c>
      <c r="J240" s="48">
        <v>3323340</v>
      </c>
      <c r="K240" s="83">
        <v>272300</v>
      </c>
      <c r="L240" s="83">
        <v>0</v>
      </c>
      <c r="M240" s="83">
        <v>0</v>
      </c>
      <c r="N240" s="83">
        <f>SUM(J240:M240)</f>
        <v>3595640</v>
      </c>
    </row>
    <row r="241" spans="1:14" ht="25.5" hidden="1" outlineLevel="2" x14ac:dyDescent="0.25">
      <c r="A241" s="79">
        <v>220</v>
      </c>
      <c r="B241" s="70" t="s">
        <v>129</v>
      </c>
      <c r="C241" s="79">
        <v>47930560</v>
      </c>
      <c r="D241" s="80" t="s">
        <v>104</v>
      </c>
      <c r="E241" s="81">
        <v>2255905</v>
      </c>
      <c r="F241" s="70" t="s">
        <v>130</v>
      </c>
      <c r="G241" s="82" t="s">
        <v>12</v>
      </c>
      <c r="H241" s="82" t="s">
        <v>13</v>
      </c>
      <c r="I241" s="82" t="s">
        <v>56</v>
      </c>
      <c r="J241" s="48">
        <v>1189870</v>
      </c>
      <c r="K241" s="83">
        <v>87500</v>
      </c>
      <c r="L241" s="83">
        <v>0</v>
      </c>
      <c r="M241" s="83">
        <v>0</v>
      </c>
      <c r="N241" s="83">
        <f>SUM(J241:M241)</f>
        <v>1277370</v>
      </c>
    </row>
    <row r="242" spans="1:14" ht="38.25" hidden="1" outlineLevel="2" x14ac:dyDescent="0.25">
      <c r="A242" s="79">
        <v>221</v>
      </c>
      <c r="B242" s="70" t="s">
        <v>136</v>
      </c>
      <c r="C242" s="79">
        <v>18189750</v>
      </c>
      <c r="D242" s="80" t="s">
        <v>104</v>
      </c>
      <c r="E242" s="81">
        <v>1491324</v>
      </c>
      <c r="F242" s="82" t="s">
        <v>104</v>
      </c>
      <c r="G242" s="82" t="s">
        <v>12</v>
      </c>
      <c r="H242" s="82" t="s">
        <v>44</v>
      </c>
      <c r="I242" s="82" t="s">
        <v>37</v>
      </c>
      <c r="J242" s="48">
        <v>3431600</v>
      </c>
      <c r="K242" s="83">
        <v>252300</v>
      </c>
      <c r="L242" s="83">
        <v>0</v>
      </c>
      <c r="M242" s="48">
        <v>0</v>
      </c>
      <c r="N242" s="83">
        <f>SUM(J242:M242)</f>
        <v>3683900</v>
      </c>
    </row>
    <row r="243" spans="1:14" ht="51" hidden="1" outlineLevel="2" x14ac:dyDescent="0.25">
      <c r="A243" s="79">
        <v>222</v>
      </c>
      <c r="B243" s="70" t="s">
        <v>136</v>
      </c>
      <c r="C243" s="84">
        <v>18189750</v>
      </c>
      <c r="D243" s="80" t="s">
        <v>104</v>
      </c>
      <c r="E243" s="86" t="s">
        <v>722</v>
      </c>
      <c r="F243" s="70" t="s">
        <v>104</v>
      </c>
      <c r="G243" s="82" t="s">
        <v>12</v>
      </c>
      <c r="H243" s="82" t="s">
        <v>723</v>
      </c>
      <c r="I243" s="82" t="s">
        <v>37</v>
      </c>
      <c r="J243" s="48">
        <v>0</v>
      </c>
      <c r="K243" s="48">
        <v>0</v>
      </c>
      <c r="L243" s="48">
        <v>0</v>
      </c>
      <c r="M243" s="48">
        <v>967000</v>
      </c>
      <c r="N243" s="83">
        <f>SUM(J243:M243)</f>
        <v>967000</v>
      </c>
    </row>
    <row r="244" spans="1:14" ht="25.5" hidden="1" outlineLevel="2" x14ac:dyDescent="0.25">
      <c r="A244" s="79">
        <v>223</v>
      </c>
      <c r="B244" s="70" t="s">
        <v>145</v>
      </c>
      <c r="C244" s="79">
        <v>48773514</v>
      </c>
      <c r="D244" s="80" t="s">
        <v>104</v>
      </c>
      <c r="E244" s="81">
        <v>9551918</v>
      </c>
      <c r="F244" s="70" t="s">
        <v>130</v>
      </c>
      <c r="G244" s="82" t="s">
        <v>12</v>
      </c>
      <c r="H244" s="82" t="s">
        <v>13</v>
      </c>
      <c r="I244" s="82" t="s">
        <v>59</v>
      </c>
      <c r="J244" s="48">
        <v>1446880</v>
      </c>
      <c r="K244" s="83">
        <v>106400</v>
      </c>
      <c r="L244" s="83">
        <v>0</v>
      </c>
      <c r="M244" s="83">
        <v>0</v>
      </c>
      <c r="N244" s="83">
        <f>SUM(J244:M244)</f>
        <v>1553280</v>
      </c>
    </row>
    <row r="245" spans="1:14" ht="38.25" hidden="1" outlineLevel="2" x14ac:dyDescent="0.25">
      <c r="A245" s="79">
        <v>224</v>
      </c>
      <c r="B245" s="70" t="s">
        <v>159</v>
      </c>
      <c r="C245" s="79">
        <v>70435618</v>
      </c>
      <c r="D245" s="80" t="s">
        <v>104</v>
      </c>
      <c r="E245" s="81">
        <v>1712382</v>
      </c>
      <c r="F245" s="82" t="s">
        <v>161</v>
      </c>
      <c r="G245" s="82" t="s">
        <v>12</v>
      </c>
      <c r="H245" s="82" t="s">
        <v>44</v>
      </c>
      <c r="I245" s="82" t="s">
        <v>162</v>
      </c>
      <c r="J245" s="48">
        <v>1047090</v>
      </c>
      <c r="K245" s="83">
        <v>77000</v>
      </c>
      <c r="L245" s="83">
        <v>0</v>
      </c>
      <c r="M245" s="83">
        <v>0</v>
      </c>
      <c r="N245" s="83">
        <f>SUM(J245:M245)</f>
        <v>1124090</v>
      </c>
    </row>
    <row r="246" spans="1:14" ht="38.25" hidden="1" outlineLevel="2" x14ac:dyDescent="0.25">
      <c r="A246" s="79">
        <v>225</v>
      </c>
      <c r="B246" s="70" t="s">
        <v>166</v>
      </c>
      <c r="C246" s="79">
        <v>44018886</v>
      </c>
      <c r="D246" s="80" t="s">
        <v>104</v>
      </c>
      <c r="E246" s="81">
        <v>7610554</v>
      </c>
      <c r="F246" s="82" t="s">
        <v>179</v>
      </c>
      <c r="G246" s="82" t="s">
        <v>12</v>
      </c>
      <c r="H246" s="82" t="s">
        <v>44</v>
      </c>
      <c r="I246" s="82" t="s">
        <v>88</v>
      </c>
      <c r="J246" s="48">
        <v>4045570</v>
      </c>
      <c r="K246" s="83">
        <v>297500</v>
      </c>
      <c r="L246" s="83">
        <v>0</v>
      </c>
      <c r="M246" s="83">
        <v>0</v>
      </c>
      <c r="N246" s="83">
        <f>SUM(J246:M246)</f>
        <v>4343070</v>
      </c>
    </row>
    <row r="247" spans="1:14" ht="25.5" hidden="1" outlineLevel="2" x14ac:dyDescent="0.25">
      <c r="A247" s="79">
        <v>226</v>
      </c>
      <c r="B247" s="70" t="s">
        <v>206</v>
      </c>
      <c r="C247" s="79">
        <v>73633607</v>
      </c>
      <c r="D247" s="80" t="s">
        <v>104</v>
      </c>
      <c r="E247" s="81">
        <v>1985731</v>
      </c>
      <c r="F247" s="70" t="s">
        <v>104</v>
      </c>
      <c r="G247" s="82" t="s">
        <v>12</v>
      </c>
      <c r="H247" s="82" t="s">
        <v>13</v>
      </c>
      <c r="I247" s="82" t="s">
        <v>207</v>
      </c>
      <c r="J247" s="48">
        <v>928100</v>
      </c>
      <c r="K247" s="83">
        <v>68200</v>
      </c>
      <c r="L247" s="83">
        <v>0</v>
      </c>
      <c r="M247" s="83">
        <v>0</v>
      </c>
      <c r="N247" s="83">
        <f>SUM(J247:M247)</f>
        <v>996300</v>
      </c>
    </row>
    <row r="248" spans="1:14" ht="38.25" hidden="1" outlineLevel="2" x14ac:dyDescent="0.25">
      <c r="A248" s="79">
        <v>227</v>
      </c>
      <c r="B248" s="70" t="s">
        <v>211</v>
      </c>
      <c r="C248" s="79">
        <v>47997885</v>
      </c>
      <c r="D248" s="80" t="s">
        <v>104</v>
      </c>
      <c r="E248" s="81">
        <v>9517523</v>
      </c>
      <c r="F248" s="82" t="s">
        <v>104</v>
      </c>
      <c r="G248" s="82" t="s">
        <v>12</v>
      </c>
      <c r="H248" s="82" t="s">
        <v>44</v>
      </c>
      <c r="I248" s="82" t="s">
        <v>109</v>
      </c>
      <c r="J248" s="48">
        <v>3331650</v>
      </c>
      <c r="K248" s="83">
        <v>245000</v>
      </c>
      <c r="L248" s="83">
        <v>0</v>
      </c>
      <c r="M248" s="83">
        <v>0</v>
      </c>
      <c r="N248" s="83">
        <f>SUM(J248:M248)</f>
        <v>3576650</v>
      </c>
    </row>
    <row r="249" spans="1:14" ht="25.5" hidden="1" outlineLevel="2" x14ac:dyDescent="0.25">
      <c r="A249" s="79">
        <v>228</v>
      </c>
      <c r="B249" s="70" t="s">
        <v>228</v>
      </c>
      <c r="C249" s="79">
        <v>44740778</v>
      </c>
      <c r="D249" s="80" t="s">
        <v>104</v>
      </c>
      <c r="E249" s="81">
        <v>6560768</v>
      </c>
      <c r="F249" s="70" t="s">
        <v>130</v>
      </c>
      <c r="G249" s="82" t="s">
        <v>12</v>
      </c>
      <c r="H249" s="82" t="s">
        <v>13</v>
      </c>
      <c r="I249" s="82" t="s">
        <v>20</v>
      </c>
      <c r="J249" s="48">
        <v>2165570</v>
      </c>
      <c r="K249" s="83">
        <v>159200</v>
      </c>
      <c r="L249" s="83">
        <v>0</v>
      </c>
      <c r="M249" s="83">
        <v>0</v>
      </c>
      <c r="N249" s="83">
        <f>SUM(J249:M249)</f>
        <v>2324770</v>
      </c>
    </row>
    <row r="250" spans="1:14" ht="38.25" hidden="1" outlineLevel="2" x14ac:dyDescent="0.25">
      <c r="A250" s="79">
        <v>229</v>
      </c>
      <c r="B250" s="70" t="s">
        <v>634</v>
      </c>
      <c r="C250" s="84" t="s">
        <v>260</v>
      </c>
      <c r="D250" s="80" t="s">
        <v>104</v>
      </c>
      <c r="E250" s="81">
        <v>3646542</v>
      </c>
      <c r="F250" s="82" t="s">
        <v>267</v>
      </c>
      <c r="G250" s="82" t="s">
        <v>12</v>
      </c>
      <c r="H250" s="82" t="s">
        <v>44</v>
      </c>
      <c r="I250" s="82" t="s">
        <v>59</v>
      </c>
      <c r="J250" s="48">
        <v>1484960</v>
      </c>
      <c r="K250" s="83">
        <v>109200</v>
      </c>
      <c r="L250" s="83">
        <v>0</v>
      </c>
      <c r="M250" s="83">
        <v>0</v>
      </c>
      <c r="N250" s="83">
        <f>SUM(J250:M250)</f>
        <v>1594160</v>
      </c>
    </row>
    <row r="251" spans="1:14" ht="25.5" hidden="1" outlineLevel="2" x14ac:dyDescent="0.25">
      <c r="A251" s="79">
        <v>230</v>
      </c>
      <c r="B251" s="70" t="s">
        <v>301</v>
      </c>
      <c r="C251" s="79">
        <v>70632596</v>
      </c>
      <c r="D251" s="80" t="s">
        <v>104</v>
      </c>
      <c r="E251" s="81">
        <v>4947608</v>
      </c>
      <c r="F251" s="70" t="s">
        <v>301</v>
      </c>
      <c r="G251" s="82" t="s">
        <v>12</v>
      </c>
      <c r="H251" s="82" t="s">
        <v>13</v>
      </c>
      <c r="I251" s="82" t="s">
        <v>32</v>
      </c>
      <c r="J251" s="48">
        <v>2400000</v>
      </c>
      <c r="K251" s="83">
        <v>200900</v>
      </c>
      <c r="L251" s="83">
        <v>0</v>
      </c>
      <c r="M251" s="83">
        <v>0</v>
      </c>
      <c r="N251" s="83">
        <f>SUM(J251:M251)</f>
        <v>2600900</v>
      </c>
    </row>
    <row r="252" spans="1:14" outlineLevel="1" collapsed="1" x14ac:dyDescent="0.25">
      <c r="A252" s="79"/>
      <c r="B252" s="70"/>
      <c r="C252" s="79"/>
      <c r="D252" s="95" t="s">
        <v>682</v>
      </c>
      <c r="E252" s="81"/>
      <c r="F252" s="70"/>
      <c r="G252" s="82"/>
      <c r="H252" s="82"/>
      <c r="I252" s="82"/>
      <c r="J252" s="48">
        <f>SUBTOTAL(9,J236:J251)</f>
        <v>33850190</v>
      </c>
      <c r="K252" s="83">
        <f>SUBTOTAL(9,K236:K251)</f>
        <v>2556900</v>
      </c>
      <c r="L252" s="83">
        <f>SUBTOTAL(9,L236:L251)</f>
        <v>0</v>
      </c>
      <c r="M252" s="83">
        <f>SUBTOTAL(9,M236:M251)</f>
        <v>4351700</v>
      </c>
      <c r="N252" s="83">
        <f>SUBTOTAL(9,N236:N251)</f>
        <v>40758790</v>
      </c>
    </row>
    <row r="253" spans="1:14" ht="38.25" hidden="1" outlineLevel="2" x14ac:dyDescent="0.25">
      <c r="A253" s="79">
        <v>231</v>
      </c>
      <c r="B253" s="70" t="s">
        <v>86</v>
      </c>
      <c r="C253" s="79">
        <v>47934344</v>
      </c>
      <c r="D253" s="80" t="s">
        <v>103</v>
      </c>
      <c r="E253" s="81">
        <v>1987287</v>
      </c>
      <c r="F253" s="70" t="s">
        <v>86</v>
      </c>
      <c r="G253" s="82" t="s">
        <v>48</v>
      </c>
      <c r="H253" s="82" t="s">
        <v>13</v>
      </c>
      <c r="I253" s="82" t="s">
        <v>37</v>
      </c>
      <c r="J253" s="48">
        <v>2364300</v>
      </c>
      <c r="K253" s="83">
        <v>258600</v>
      </c>
      <c r="L253" s="83">
        <v>0</v>
      </c>
      <c r="M253" s="83">
        <v>0</v>
      </c>
      <c r="N253" s="83">
        <f>SUM(J253:M253)</f>
        <v>2622900</v>
      </c>
    </row>
    <row r="254" spans="1:14" ht="25.5" hidden="1" outlineLevel="2" x14ac:dyDescent="0.25">
      <c r="A254" s="79">
        <v>232</v>
      </c>
      <c r="B254" s="70" t="s">
        <v>91</v>
      </c>
      <c r="C254" s="79">
        <v>73633178</v>
      </c>
      <c r="D254" s="80" t="s">
        <v>103</v>
      </c>
      <c r="E254" s="81">
        <v>1140411</v>
      </c>
      <c r="F254" s="70" t="s">
        <v>604</v>
      </c>
      <c r="G254" s="82" t="s">
        <v>12</v>
      </c>
      <c r="H254" s="82" t="s">
        <v>13</v>
      </c>
      <c r="I254" s="82" t="s">
        <v>59</v>
      </c>
      <c r="J254" s="48">
        <v>923830</v>
      </c>
      <c r="K254" s="83">
        <v>101000</v>
      </c>
      <c r="L254" s="83">
        <v>0</v>
      </c>
      <c r="M254" s="83">
        <v>0</v>
      </c>
      <c r="N254" s="83">
        <f>SUM(J254:M254)</f>
        <v>1024830</v>
      </c>
    </row>
    <row r="255" spans="1:14" ht="25.5" hidden="1" outlineLevel="2" x14ac:dyDescent="0.25">
      <c r="A255" s="79">
        <v>233</v>
      </c>
      <c r="B255" s="70" t="s">
        <v>99</v>
      </c>
      <c r="C255" s="79">
        <v>73632783</v>
      </c>
      <c r="D255" s="80" t="s">
        <v>103</v>
      </c>
      <c r="E255" s="81">
        <v>4873338</v>
      </c>
      <c r="F255" s="88" t="s">
        <v>103</v>
      </c>
      <c r="G255" s="82" t="s">
        <v>48</v>
      </c>
      <c r="H255" s="82" t="s">
        <v>13</v>
      </c>
      <c r="I255" s="82" t="s">
        <v>101</v>
      </c>
      <c r="J255" s="48">
        <v>5666710</v>
      </c>
      <c r="K255" s="83">
        <v>612200</v>
      </c>
      <c r="L255" s="83">
        <v>0</v>
      </c>
      <c r="M255" s="83">
        <v>0</v>
      </c>
      <c r="N255" s="83">
        <f>SUM(J255:M255)</f>
        <v>6278910</v>
      </c>
    </row>
    <row r="256" spans="1:14" ht="25.5" hidden="1" outlineLevel="2" x14ac:dyDescent="0.25">
      <c r="A256" s="79">
        <v>234</v>
      </c>
      <c r="B256" s="70" t="s">
        <v>115</v>
      </c>
      <c r="C256" s="79">
        <v>68684053</v>
      </c>
      <c r="D256" s="80" t="s">
        <v>103</v>
      </c>
      <c r="E256" s="81">
        <v>5832918</v>
      </c>
      <c r="F256" s="70" t="s">
        <v>116</v>
      </c>
      <c r="G256" s="82" t="s">
        <v>12</v>
      </c>
      <c r="H256" s="82" t="s">
        <v>13</v>
      </c>
      <c r="I256" s="82" t="s">
        <v>117</v>
      </c>
      <c r="J256" s="48">
        <v>1532420</v>
      </c>
      <c r="K256" s="83">
        <v>167600</v>
      </c>
      <c r="L256" s="83">
        <v>0</v>
      </c>
      <c r="M256" s="83">
        <v>0</v>
      </c>
      <c r="N256" s="83">
        <f>SUM(J256:M256)</f>
        <v>1700020</v>
      </c>
    </row>
    <row r="257" spans="1:14" hidden="1" outlineLevel="2" x14ac:dyDescent="0.25">
      <c r="A257" s="79">
        <v>235</v>
      </c>
      <c r="B257" s="70" t="s">
        <v>777</v>
      </c>
      <c r="C257" s="79">
        <v>27664333</v>
      </c>
      <c r="D257" s="80" t="s">
        <v>103</v>
      </c>
      <c r="E257" s="81">
        <v>3913967</v>
      </c>
      <c r="F257" s="70" t="s">
        <v>777</v>
      </c>
      <c r="G257" s="82" t="s">
        <v>12</v>
      </c>
      <c r="H257" s="82" t="s">
        <v>13</v>
      </c>
      <c r="I257" s="82" t="s">
        <v>26</v>
      </c>
      <c r="J257" s="48">
        <v>1970250</v>
      </c>
      <c r="K257" s="83">
        <v>215500</v>
      </c>
      <c r="L257" s="83">
        <v>0</v>
      </c>
      <c r="M257" s="83">
        <v>0</v>
      </c>
      <c r="N257" s="83">
        <f>SUM(J257:M257)</f>
        <v>2185750</v>
      </c>
    </row>
    <row r="258" spans="1:14" ht="25.5" hidden="1" outlineLevel="2" x14ac:dyDescent="0.25">
      <c r="A258" s="79">
        <v>236</v>
      </c>
      <c r="B258" s="70" t="s">
        <v>129</v>
      </c>
      <c r="C258" s="79">
        <v>47930560</v>
      </c>
      <c r="D258" s="80" t="s">
        <v>103</v>
      </c>
      <c r="E258" s="81">
        <v>6870047</v>
      </c>
      <c r="F258" s="70" t="s">
        <v>132</v>
      </c>
      <c r="G258" s="82" t="s">
        <v>12</v>
      </c>
      <c r="H258" s="82" t="s">
        <v>13</v>
      </c>
      <c r="I258" s="82" t="s">
        <v>56</v>
      </c>
      <c r="J258" s="48">
        <v>5698190</v>
      </c>
      <c r="K258" s="83">
        <v>622700</v>
      </c>
      <c r="L258" s="83">
        <v>0</v>
      </c>
      <c r="M258" s="83">
        <v>0</v>
      </c>
      <c r="N258" s="83">
        <f>SUM(J258:M258)</f>
        <v>6320890</v>
      </c>
    </row>
    <row r="259" spans="1:14" ht="25.5" hidden="1" outlineLevel="2" x14ac:dyDescent="0.25">
      <c r="A259" s="79">
        <v>237</v>
      </c>
      <c r="B259" s="70" t="s">
        <v>133</v>
      </c>
      <c r="C259" s="79">
        <v>47930063</v>
      </c>
      <c r="D259" s="80" t="s">
        <v>103</v>
      </c>
      <c r="E259" s="81">
        <v>3052202</v>
      </c>
      <c r="F259" s="70" t="s">
        <v>132</v>
      </c>
      <c r="G259" s="82" t="s">
        <v>48</v>
      </c>
      <c r="H259" s="82" t="s">
        <v>13</v>
      </c>
      <c r="I259" s="82" t="s">
        <v>66</v>
      </c>
      <c r="J259" s="48">
        <v>4816180</v>
      </c>
      <c r="K259" s="83">
        <v>526900</v>
      </c>
      <c r="L259" s="83">
        <v>0</v>
      </c>
      <c r="M259" s="83">
        <v>0</v>
      </c>
      <c r="N259" s="83">
        <f>SUM(J259:M259)</f>
        <v>5343080</v>
      </c>
    </row>
    <row r="260" spans="1:14" ht="25.5" hidden="1" outlineLevel="2" x14ac:dyDescent="0.25">
      <c r="A260" s="79">
        <v>238</v>
      </c>
      <c r="B260" s="70" t="s">
        <v>136</v>
      </c>
      <c r="C260" s="79">
        <v>18189750</v>
      </c>
      <c r="D260" s="80" t="s">
        <v>103</v>
      </c>
      <c r="E260" s="81">
        <v>2006998</v>
      </c>
      <c r="F260" s="70" t="s">
        <v>132</v>
      </c>
      <c r="G260" s="82" t="s">
        <v>48</v>
      </c>
      <c r="H260" s="82" t="s">
        <v>13</v>
      </c>
      <c r="I260" s="82" t="s">
        <v>37</v>
      </c>
      <c r="J260" s="48">
        <v>4476770</v>
      </c>
      <c r="K260" s="83">
        <v>486200</v>
      </c>
      <c r="L260" s="83">
        <v>0</v>
      </c>
      <c r="M260" s="83">
        <v>0</v>
      </c>
      <c r="N260" s="83">
        <f>SUM(J260:M260)</f>
        <v>4962970</v>
      </c>
    </row>
    <row r="261" spans="1:14" ht="25.5" hidden="1" outlineLevel="2" x14ac:dyDescent="0.25">
      <c r="A261" s="79">
        <v>239</v>
      </c>
      <c r="B261" s="70" t="s">
        <v>142</v>
      </c>
      <c r="C261" s="79">
        <v>73633071</v>
      </c>
      <c r="D261" s="80" t="s">
        <v>103</v>
      </c>
      <c r="E261" s="81">
        <v>2525222</v>
      </c>
      <c r="F261" s="70" t="s">
        <v>132</v>
      </c>
      <c r="G261" s="82" t="s">
        <v>12</v>
      </c>
      <c r="H261" s="82" t="s">
        <v>13</v>
      </c>
      <c r="I261" s="82" t="s">
        <v>143</v>
      </c>
      <c r="J261" s="48">
        <v>3283760</v>
      </c>
      <c r="K261" s="83">
        <v>359200</v>
      </c>
      <c r="L261" s="83">
        <v>0</v>
      </c>
      <c r="M261" s="83">
        <v>0</v>
      </c>
      <c r="N261" s="83">
        <f>SUM(J261:M261)</f>
        <v>3642960</v>
      </c>
    </row>
    <row r="262" spans="1:14" ht="25.5" hidden="1" outlineLevel="2" x14ac:dyDescent="0.25">
      <c r="A262" s="79">
        <v>240</v>
      </c>
      <c r="B262" s="70" t="s">
        <v>145</v>
      </c>
      <c r="C262" s="79">
        <v>48773514</v>
      </c>
      <c r="D262" s="80" t="s">
        <v>103</v>
      </c>
      <c r="E262" s="81">
        <v>1651504</v>
      </c>
      <c r="F262" s="70" t="s">
        <v>103</v>
      </c>
      <c r="G262" s="82" t="s">
        <v>12</v>
      </c>
      <c r="H262" s="82" t="s">
        <v>13</v>
      </c>
      <c r="I262" s="82" t="s">
        <v>59</v>
      </c>
      <c r="J262" s="48">
        <v>6196460</v>
      </c>
      <c r="K262" s="83">
        <v>676400</v>
      </c>
      <c r="L262" s="83">
        <v>0</v>
      </c>
      <c r="M262" s="83">
        <v>0</v>
      </c>
      <c r="N262" s="83">
        <f>SUM(J262:M262)</f>
        <v>6872860</v>
      </c>
    </row>
    <row r="263" spans="1:14" ht="25.5" hidden="1" outlineLevel="2" x14ac:dyDescent="0.25">
      <c r="A263" s="79">
        <v>241</v>
      </c>
      <c r="B263" s="70" t="s">
        <v>150</v>
      </c>
      <c r="C263" s="79">
        <v>46276262</v>
      </c>
      <c r="D263" s="80" t="s">
        <v>103</v>
      </c>
      <c r="E263" s="81">
        <v>6495514</v>
      </c>
      <c r="F263" s="70" t="s">
        <v>157</v>
      </c>
      <c r="G263" s="82" t="s">
        <v>12</v>
      </c>
      <c r="H263" s="82" t="s">
        <v>13</v>
      </c>
      <c r="I263" s="82" t="s">
        <v>153</v>
      </c>
      <c r="J263" s="48">
        <v>1488630</v>
      </c>
      <c r="K263" s="83">
        <v>162800</v>
      </c>
      <c r="L263" s="83">
        <v>0</v>
      </c>
      <c r="M263" s="83">
        <v>0</v>
      </c>
      <c r="N263" s="83">
        <f>SUM(J263:M263)</f>
        <v>1651430</v>
      </c>
    </row>
    <row r="264" spans="1:14" ht="25.5" hidden="1" outlineLevel="2" x14ac:dyDescent="0.25">
      <c r="A264" s="79">
        <v>242</v>
      </c>
      <c r="B264" s="70" t="s">
        <v>159</v>
      </c>
      <c r="C264" s="79">
        <v>70435618</v>
      </c>
      <c r="D264" s="80" t="s">
        <v>103</v>
      </c>
      <c r="E264" s="81">
        <v>6102858</v>
      </c>
      <c r="F264" s="70" t="s">
        <v>163</v>
      </c>
      <c r="G264" s="82" t="s">
        <v>48</v>
      </c>
      <c r="H264" s="82" t="s">
        <v>13</v>
      </c>
      <c r="I264" s="82" t="s">
        <v>162</v>
      </c>
      <c r="J264" s="48">
        <v>3927380</v>
      </c>
      <c r="K264" s="83">
        <v>429700</v>
      </c>
      <c r="L264" s="83">
        <v>0</v>
      </c>
      <c r="M264" s="83">
        <v>0</v>
      </c>
      <c r="N264" s="83">
        <f>SUM(J264:M264)</f>
        <v>4357080</v>
      </c>
    </row>
    <row r="265" spans="1:14" ht="25.5" hidden="1" outlineLevel="2" x14ac:dyDescent="0.25">
      <c r="A265" s="79">
        <v>243</v>
      </c>
      <c r="B265" s="70" t="s">
        <v>159</v>
      </c>
      <c r="C265" s="79">
        <v>70435618</v>
      </c>
      <c r="D265" s="80" t="s">
        <v>103</v>
      </c>
      <c r="E265" s="81">
        <v>6207429</v>
      </c>
      <c r="F265" s="70" t="s">
        <v>164</v>
      </c>
      <c r="G265" s="82" t="s">
        <v>12</v>
      </c>
      <c r="H265" s="82" t="s">
        <v>13</v>
      </c>
      <c r="I265" s="82" t="s">
        <v>53</v>
      </c>
      <c r="J265" s="48">
        <v>766210</v>
      </c>
      <c r="K265" s="83">
        <v>83800</v>
      </c>
      <c r="L265" s="83">
        <v>0</v>
      </c>
      <c r="M265" s="83">
        <v>0</v>
      </c>
      <c r="N265" s="83">
        <f>SUM(J265:M265)</f>
        <v>850010</v>
      </c>
    </row>
    <row r="266" spans="1:14" ht="25.5" hidden="1" outlineLevel="2" x14ac:dyDescent="0.25">
      <c r="A266" s="79">
        <v>244</v>
      </c>
      <c r="B266" s="70" t="s">
        <v>166</v>
      </c>
      <c r="C266" s="79">
        <v>44018886</v>
      </c>
      <c r="D266" s="80" t="s">
        <v>103</v>
      </c>
      <c r="E266" s="81">
        <v>8435916</v>
      </c>
      <c r="F266" s="70" t="s">
        <v>181</v>
      </c>
      <c r="G266" s="82" t="s">
        <v>12</v>
      </c>
      <c r="H266" s="82" t="s">
        <v>13</v>
      </c>
      <c r="I266" s="82" t="s">
        <v>81</v>
      </c>
      <c r="J266" s="48">
        <v>14655330</v>
      </c>
      <c r="K266" s="83">
        <v>1576000</v>
      </c>
      <c r="L266" s="83">
        <v>0</v>
      </c>
      <c r="M266" s="48">
        <v>0</v>
      </c>
      <c r="N266" s="83">
        <f>SUM(J266:M266)</f>
        <v>16231330</v>
      </c>
    </row>
    <row r="267" spans="1:14" ht="25.5" hidden="1" outlineLevel="2" x14ac:dyDescent="0.25">
      <c r="A267" s="79">
        <v>245</v>
      </c>
      <c r="B267" s="70" t="s">
        <v>166</v>
      </c>
      <c r="C267" s="79">
        <v>44018886</v>
      </c>
      <c r="D267" s="80" t="s">
        <v>103</v>
      </c>
      <c r="E267" s="81" t="s">
        <v>779</v>
      </c>
      <c r="F267" s="70" t="s">
        <v>181</v>
      </c>
      <c r="G267" s="82" t="s">
        <v>12</v>
      </c>
      <c r="H267" s="82" t="s">
        <v>13</v>
      </c>
      <c r="I267" s="82" t="s">
        <v>81</v>
      </c>
      <c r="J267" s="48">
        <v>0</v>
      </c>
      <c r="K267" s="83">
        <v>0</v>
      </c>
      <c r="L267" s="83">
        <v>0</v>
      </c>
      <c r="M267" s="48">
        <v>2118400</v>
      </c>
      <c r="N267" s="83">
        <f>SUM(J267:M267)</f>
        <v>2118400</v>
      </c>
    </row>
    <row r="268" spans="1:14" ht="25.5" hidden="1" outlineLevel="2" x14ac:dyDescent="0.25">
      <c r="A268" s="79">
        <v>246</v>
      </c>
      <c r="B268" s="70" t="s">
        <v>185</v>
      </c>
      <c r="C268" s="79">
        <v>48489336</v>
      </c>
      <c r="D268" s="80" t="s">
        <v>103</v>
      </c>
      <c r="E268" s="81">
        <v>1806627</v>
      </c>
      <c r="F268" s="70" t="s">
        <v>188</v>
      </c>
      <c r="G268" s="82" t="s">
        <v>12</v>
      </c>
      <c r="H268" s="82" t="s">
        <v>13</v>
      </c>
      <c r="I268" s="82" t="s">
        <v>187</v>
      </c>
      <c r="J268" s="48">
        <v>1225930</v>
      </c>
      <c r="K268" s="83">
        <v>134100</v>
      </c>
      <c r="L268" s="83">
        <v>0</v>
      </c>
      <c r="M268" s="83">
        <v>0</v>
      </c>
      <c r="N268" s="83">
        <f>SUM(J268:M268)</f>
        <v>1360030</v>
      </c>
    </row>
    <row r="269" spans="1:14" hidden="1" outlineLevel="2" x14ac:dyDescent="0.25">
      <c r="A269" s="79">
        <v>247</v>
      </c>
      <c r="B269" s="70" t="s">
        <v>185</v>
      </c>
      <c r="C269" s="79">
        <v>48489336</v>
      </c>
      <c r="D269" s="80" t="s">
        <v>103</v>
      </c>
      <c r="E269" s="81">
        <v>3475241</v>
      </c>
      <c r="F269" s="70" t="s">
        <v>193</v>
      </c>
      <c r="G269" s="82" t="s">
        <v>12</v>
      </c>
      <c r="H269" s="82" t="s">
        <v>13</v>
      </c>
      <c r="I269" s="82" t="s">
        <v>187</v>
      </c>
      <c r="J269" s="48">
        <v>2495650</v>
      </c>
      <c r="K269" s="83">
        <v>273000</v>
      </c>
      <c r="L269" s="83">
        <v>0</v>
      </c>
      <c r="M269" s="83">
        <v>0</v>
      </c>
      <c r="N269" s="83">
        <f>SUM(J269:M269)</f>
        <v>2768650</v>
      </c>
    </row>
    <row r="270" spans="1:14" ht="25.5" hidden="1" outlineLevel="2" x14ac:dyDescent="0.25">
      <c r="A270" s="79">
        <v>248</v>
      </c>
      <c r="B270" s="70" t="s">
        <v>185</v>
      </c>
      <c r="C270" s="79">
        <v>48489336</v>
      </c>
      <c r="D270" s="80" t="s">
        <v>103</v>
      </c>
      <c r="E270" s="81">
        <v>3918445</v>
      </c>
      <c r="F270" s="70" t="s">
        <v>194</v>
      </c>
      <c r="G270" s="82" t="s">
        <v>12</v>
      </c>
      <c r="H270" s="82" t="s">
        <v>13</v>
      </c>
      <c r="I270" s="82" t="s">
        <v>195</v>
      </c>
      <c r="J270" s="48">
        <v>3756620</v>
      </c>
      <c r="K270" s="83">
        <v>411000</v>
      </c>
      <c r="L270" s="83">
        <v>0</v>
      </c>
      <c r="M270" s="83">
        <v>0</v>
      </c>
      <c r="N270" s="83">
        <f>SUM(J270:M270)</f>
        <v>4167620</v>
      </c>
    </row>
    <row r="271" spans="1:14" ht="25.5" hidden="1" outlineLevel="2" x14ac:dyDescent="0.25">
      <c r="A271" s="79">
        <v>249</v>
      </c>
      <c r="B271" s="70" t="s">
        <v>185</v>
      </c>
      <c r="C271" s="79">
        <v>48489336</v>
      </c>
      <c r="D271" s="80" t="s">
        <v>103</v>
      </c>
      <c r="E271" s="81">
        <v>4069740</v>
      </c>
      <c r="F271" s="70" t="s">
        <v>196</v>
      </c>
      <c r="G271" s="82" t="s">
        <v>12</v>
      </c>
      <c r="H271" s="82" t="s">
        <v>13</v>
      </c>
      <c r="I271" s="82" t="s">
        <v>187</v>
      </c>
      <c r="J271" s="48">
        <v>3822300</v>
      </c>
      <c r="K271" s="83">
        <v>418200</v>
      </c>
      <c r="L271" s="83">
        <v>0</v>
      </c>
      <c r="M271" s="83">
        <v>0</v>
      </c>
      <c r="N271" s="83">
        <f>SUM(J271:M271)</f>
        <v>4240500</v>
      </c>
    </row>
    <row r="272" spans="1:14" hidden="1" outlineLevel="2" x14ac:dyDescent="0.25">
      <c r="A272" s="79">
        <v>250</v>
      </c>
      <c r="B272" s="70" t="s">
        <v>185</v>
      </c>
      <c r="C272" s="79">
        <v>48489336</v>
      </c>
      <c r="D272" s="80" t="s">
        <v>103</v>
      </c>
      <c r="E272" s="81">
        <v>6347392</v>
      </c>
      <c r="F272" s="70" t="s">
        <v>198</v>
      </c>
      <c r="G272" s="82" t="s">
        <v>12</v>
      </c>
      <c r="H272" s="82" t="s">
        <v>13</v>
      </c>
      <c r="I272" s="82" t="s">
        <v>187</v>
      </c>
      <c r="J272" s="48">
        <v>3809160</v>
      </c>
      <c r="K272" s="83">
        <v>416700</v>
      </c>
      <c r="L272" s="83">
        <v>0</v>
      </c>
      <c r="M272" s="83">
        <v>0</v>
      </c>
      <c r="N272" s="83">
        <f>SUM(J272:M272)</f>
        <v>4225860</v>
      </c>
    </row>
    <row r="273" spans="1:14" ht="25.5" hidden="1" outlineLevel="2" x14ac:dyDescent="0.25">
      <c r="A273" s="79">
        <v>251</v>
      </c>
      <c r="B273" s="70" t="s">
        <v>185</v>
      </c>
      <c r="C273" s="79">
        <v>48489336</v>
      </c>
      <c r="D273" s="80" t="s">
        <v>103</v>
      </c>
      <c r="E273" s="81">
        <v>9716717</v>
      </c>
      <c r="F273" s="70" t="s">
        <v>205</v>
      </c>
      <c r="G273" s="82" t="s">
        <v>12</v>
      </c>
      <c r="H273" s="82" t="s">
        <v>13</v>
      </c>
      <c r="I273" s="82" t="s">
        <v>187</v>
      </c>
      <c r="J273" s="48">
        <v>4071860</v>
      </c>
      <c r="K273" s="83">
        <v>445500</v>
      </c>
      <c r="L273" s="83">
        <v>0</v>
      </c>
      <c r="M273" s="83">
        <v>0</v>
      </c>
      <c r="N273" s="83">
        <f>SUM(J273:M273)</f>
        <v>4517360</v>
      </c>
    </row>
    <row r="274" spans="1:14" ht="25.5" hidden="1" outlineLevel="2" x14ac:dyDescent="0.25">
      <c r="A274" s="79">
        <v>252</v>
      </c>
      <c r="B274" s="70" t="s">
        <v>206</v>
      </c>
      <c r="C274" s="79">
        <v>73633607</v>
      </c>
      <c r="D274" s="80" t="s">
        <v>103</v>
      </c>
      <c r="E274" s="81">
        <v>7335813</v>
      </c>
      <c r="F274" s="70" t="s">
        <v>208</v>
      </c>
      <c r="G274" s="82" t="s">
        <v>48</v>
      </c>
      <c r="H274" s="82" t="s">
        <v>13</v>
      </c>
      <c r="I274" s="82" t="s">
        <v>53</v>
      </c>
      <c r="J274" s="48">
        <v>1098140</v>
      </c>
      <c r="K274" s="83">
        <v>119700</v>
      </c>
      <c r="L274" s="83">
        <v>0</v>
      </c>
      <c r="M274" s="83">
        <v>0</v>
      </c>
      <c r="N274" s="83">
        <f>SUM(J274:M274)</f>
        <v>1217840</v>
      </c>
    </row>
    <row r="275" spans="1:14" ht="25.5" hidden="1" outlineLevel="2" x14ac:dyDescent="0.25">
      <c r="A275" s="79">
        <v>253</v>
      </c>
      <c r="B275" s="70" t="s">
        <v>206</v>
      </c>
      <c r="C275" s="79">
        <v>73633607</v>
      </c>
      <c r="D275" s="80" t="s">
        <v>103</v>
      </c>
      <c r="E275" s="81">
        <v>7684377</v>
      </c>
      <c r="F275" s="70" t="s">
        <v>209</v>
      </c>
      <c r="G275" s="82" t="s">
        <v>48</v>
      </c>
      <c r="H275" s="82" t="s">
        <v>13</v>
      </c>
      <c r="I275" s="82" t="s">
        <v>207</v>
      </c>
      <c r="J275" s="48">
        <v>2511000</v>
      </c>
      <c r="K275" s="83">
        <v>140000</v>
      </c>
      <c r="L275" s="83">
        <v>0</v>
      </c>
      <c r="M275" s="83">
        <v>0</v>
      </c>
      <c r="N275" s="83">
        <f>SUM(J275:M275)</f>
        <v>2651000</v>
      </c>
    </row>
    <row r="276" spans="1:14" ht="25.5" hidden="1" outlineLevel="2" x14ac:dyDescent="0.25">
      <c r="A276" s="79">
        <v>254</v>
      </c>
      <c r="B276" s="70" t="s">
        <v>211</v>
      </c>
      <c r="C276" s="79">
        <v>47997885</v>
      </c>
      <c r="D276" s="80" t="s">
        <v>103</v>
      </c>
      <c r="E276" s="81">
        <v>1933912</v>
      </c>
      <c r="F276" s="70" t="s">
        <v>214</v>
      </c>
      <c r="G276" s="82" t="s">
        <v>12</v>
      </c>
      <c r="H276" s="82" t="s">
        <v>13</v>
      </c>
      <c r="I276" s="82" t="s">
        <v>122</v>
      </c>
      <c r="J276" s="48">
        <v>6388010</v>
      </c>
      <c r="K276" s="83">
        <v>699400</v>
      </c>
      <c r="L276" s="83">
        <v>0</v>
      </c>
      <c r="M276" s="48">
        <v>0</v>
      </c>
      <c r="N276" s="83">
        <f>SUM(J276:M276)</f>
        <v>7087410</v>
      </c>
    </row>
    <row r="277" spans="1:14" ht="25.5" hidden="1" outlineLevel="2" x14ac:dyDescent="0.25">
      <c r="A277" s="79">
        <v>255</v>
      </c>
      <c r="B277" s="70" t="s">
        <v>211</v>
      </c>
      <c r="C277" s="79">
        <v>47997885</v>
      </c>
      <c r="D277" s="80" t="s">
        <v>103</v>
      </c>
      <c r="E277" s="81">
        <v>5607581</v>
      </c>
      <c r="F277" s="70" t="s">
        <v>220</v>
      </c>
      <c r="G277" s="82" t="s">
        <v>12</v>
      </c>
      <c r="H277" s="82" t="s">
        <v>13</v>
      </c>
      <c r="I277" s="82" t="s">
        <v>101</v>
      </c>
      <c r="J277" s="48">
        <v>1659390</v>
      </c>
      <c r="K277" s="83">
        <v>189200</v>
      </c>
      <c r="L277" s="83">
        <v>0</v>
      </c>
      <c r="M277" s="83">
        <v>0</v>
      </c>
      <c r="N277" s="83">
        <f>SUM(J277:M277)</f>
        <v>1848590</v>
      </c>
    </row>
    <row r="278" spans="1:14" ht="38.25" hidden="1" outlineLevel="2" x14ac:dyDescent="0.25">
      <c r="A278" s="79">
        <v>256</v>
      </c>
      <c r="B278" s="70" t="s">
        <v>211</v>
      </c>
      <c r="C278" s="84">
        <v>47997885</v>
      </c>
      <c r="D278" s="80" t="s">
        <v>103</v>
      </c>
      <c r="E278" s="86" t="s">
        <v>732</v>
      </c>
      <c r="F278" s="70" t="s">
        <v>214</v>
      </c>
      <c r="G278" s="82" t="s">
        <v>12</v>
      </c>
      <c r="H278" s="82" t="s">
        <v>475</v>
      </c>
      <c r="I278" s="82" t="s">
        <v>122</v>
      </c>
      <c r="J278" s="48">
        <v>0</v>
      </c>
      <c r="K278" s="48">
        <v>0</v>
      </c>
      <c r="L278" s="48">
        <v>0</v>
      </c>
      <c r="M278" s="48">
        <v>863400</v>
      </c>
      <c r="N278" s="83">
        <f>SUM(J278:M278)</f>
        <v>863400</v>
      </c>
    </row>
    <row r="279" spans="1:14" ht="25.5" hidden="1" outlineLevel="2" x14ac:dyDescent="0.25">
      <c r="A279" s="79">
        <v>257</v>
      </c>
      <c r="B279" s="70" t="s">
        <v>228</v>
      </c>
      <c r="C279" s="79">
        <v>44740778</v>
      </c>
      <c r="D279" s="80" t="s">
        <v>103</v>
      </c>
      <c r="E279" s="81">
        <v>4540308</v>
      </c>
      <c r="F279" s="70" t="s">
        <v>132</v>
      </c>
      <c r="G279" s="82" t="s">
        <v>12</v>
      </c>
      <c r="H279" s="82" t="s">
        <v>13</v>
      </c>
      <c r="I279" s="82" t="s">
        <v>20</v>
      </c>
      <c r="J279" s="48">
        <v>5866980</v>
      </c>
      <c r="K279" s="83">
        <v>641900</v>
      </c>
      <c r="L279" s="83">
        <v>0</v>
      </c>
      <c r="M279" s="83">
        <v>0</v>
      </c>
      <c r="N279" s="83">
        <f>SUM(J279:M279)</f>
        <v>6508880</v>
      </c>
    </row>
    <row r="280" spans="1:14" ht="25.5" hidden="1" outlineLevel="2" x14ac:dyDescent="0.25">
      <c r="A280" s="79">
        <v>258</v>
      </c>
      <c r="B280" s="70" t="s">
        <v>232</v>
      </c>
      <c r="C280" s="79">
        <v>44117434</v>
      </c>
      <c r="D280" s="80" t="s">
        <v>103</v>
      </c>
      <c r="E280" s="81">
        <v>4453882</v>
      </c>
      <c r="F280" s="70" t="s">
        <v>236</v>
      </c>
      <c r="G280" s="82" t="s">
        <v>48</v>
      </c>
      <c r="H280" s="82" t="s">
        <v>13</v>
      </c>
      <c r="I280" s="82" t="s">
        <v>14</v>
      </c>
      <c r="J280" s="48">
        <v>8101070</v>
      </c>
      <c r="K280" s="83">
        <v>878500</v>
      </c>
      <c r="L280" s="83">
        <v>0</v>
      </c>
      <c r="M280" s="83">
        <v>0</v>
      </c>
      <c r="N280" s="83">
        <f>SUM(J280:M280)</f>
        <v>8979570</v>
      </c>
    </row>
    <row r="281" spans="1:14" ht="25.5" hidden="1" outlineLevel="2" x14ac:dyDescent="0.25">
      <c r="A281" s="79">
        <v>259</v>
      </c>
      <c r="B281" s="70" t="s">
        <v>242</v>
      </c>
      <c r="C281" s="79">
        <v>26870011</v>
      </c>
      <c r="D281" s="80" t="s">
        <v>103</v>
      </c>
      <c r="E281" s="81">
        <v>4730024</v>
      </c>
      <c r="F281" s="70" t="s">
        <v>244</v>
      </c>
      <c r="G281" s="82" t="s">
        <v>12</v>
      </c>
      <c r="H281" s="82" t="s">
        <v>13</v>
      </c>
      <c r="I281" s="82" t="s">
        <v>59</v>
      </c>
      <c r="J281" s="48">
        <v>2670790</v>
      </c>
      <c r="K281" s="83">
        <v>292200</v>
      </c>
      <c r="L281" s="83">
        <v>0</v>
      </c>
      <c r="M281" s="83">
        <v>0</v>
      </c>
      <c r="N281" s="83">
        <f>SUM(J281:M281)</f>
        <v>2962990</v>
      </c>
    </row>
    <row r="282" spans="1:14" hidden="1" outlineLevel="2" x14ac:dyDescent="0.25">
      <c r="A282" s="79">
        <v>260</v>
      </c>
      <c r="B282" s="70" t="s">
        <v>278</v>
      </c>
      <c r="C282" s="84" t="s">
        <v>279</v>
      </c>
      <c r="D282" s="80" t="s">
        <v>103</v>
      </c>
      <c r="E282" s="81">
        <v>8083401</v>
      </c>
      <c r="F282" s="70" t="s">
        <v>280</v>
      </c>
      <c r="G282" s="82" t="s">
        <v>12</v>
      </c>
      <c r="H282" s="82" t="s">
        <v>13</v>
      </c>
      <c r="I282" s="82" t="s">
        <v>81</v>
      </c>
      <c r="J282" s="48">
        <v>919450</v>
      </c>
      <c r="K282" s="83">
        <v>100600</v>
      </c>
      <c r="L282" s="83">
        <v>0</v>
      </c>
      <c r="M282" s="83">
        <v>0</v>
      </c>
      <c r="N282" s="83">
        <f>SUM(J282:M282)</f>
        <v>1020050</v>
      </c>
    </row>
    <row r="283" spans="1:14" ht="25.5" hidden="1" outlineLevel="2" x14ac:dyDescent="0.25">
      <c r="A283" s="79">
        <v>261</v>
      </c>
      <c r="B283" s="70" t="s">
        <v>641</v>
      </c>
      <c r="C283" s="84" t="s">
        <v>642</v>
      </c>
      <c r="D283" s="80" t="s">
        <v>103</v>
      </c>
      <c r="E283" s="81">
        <v>5356548</v>
      </c>
      <c r="F283" s="70" t="s">
        <v>643</v>
      </c>
      <c r="G283" s="82" t="s">
        <v>48</v>
      </c>
      <c r="H283" s="82" t="s">
        <v>13</v>
      </c>
      <c r="I283" s="82" t="s">
        <v>153</v>
      </c>
      <c r="J283" s="48">
        <v>170000</v>
      </c>
      <c r="K283" s="83">
        <v>0</v>
      </c>
      <c r="L283" s="83">
        <v>0</v>
      </c>
      <c r="M283" s="48">
        <v>0</v>
      </c>
      <c r="N283" s="83">
        <f>SUM(J283:M283)</f>
        <v>170000</v>
      </c>
    </row>
    <row r="284" spans="1:14" ht="51" hidden="1" outlineLevel="2" x14ac:dyDescent="0.25">
      <c r="A284" s="79">
        <v>262</v>
      </c>
      <c r="B284" s="70" t="s">
        <v>641</v>
      </c>
      <c r="C284" s="84" t="s">
        <v>642</v>
      </c>
      <c r="D284" s="70" t="s">
        <v>103</v>
      </c>
      <c r="E284" s="79" t="s">
        <v>780</v>
      </c>
      <c r="F284" s="70" t="s">
        <v>643</v>
      </c>
      <c r="G284" s="82" t="s">
        <v>12</v>
      </c>
      <c r="H284" s="82" t="s">
        <v>781</v>
      </c>
      <c r="I284" s="82" t="s">
        <v>153</v>
      </c>
      <c r="J284" s="48">
        <v>0</v>
      </c>
      <c r="K284" s="48">
        <v>0</v>
      </c>
      <c r="L284" s="48">
        <v>0</v>
      </c>
      <c r="M284" s="48">
        <v>60000</v>
      </c>
      <c r="N284" s="83">
        <f>SUM(J284:M284)</f>
        <v>60000</v>
      </c>
    </row>
    <row r="285" spans="1:14" ht="38.25" hidden="1" outlineLevel="2" x14ac:dyDescent="0.25">
      <c r="A285" s="79">
        <v>263</v>
      </c>
      <c r="B285" s="70" t="s">
        <v>281</v>
      </c>
      <c r="C285" s="84" t="s">
        <v>282</v>
      </c>
      <c r="D285" s="80" t="s">
        <v>103</v>
      </c>
      <c r="E285" s="81">
        <v>1250428</v>
      </c>
      <c r="F285" s="70" t="s">
        <v>283</v>
      </c>
      <c r="G285" s="82" t="s">
        <v>12</v>
      </c>
      <c r="H285" s="82" t="s">
        <v>13</v>
      </c>
      <c r="I285" s="82" t="s">
        <v>128</v>
      </c>
      <c r="J285" s="48">
        <v>1094580</v>
      </c>
      <c r="K285" s="83">
        <v>119700</v>
      </c>
      <c r="L285" s="83">
        <v>0</v>
      </c>
      <c r="M285" s="83">
        <v>0</v>
      </c>
      <c r="N285" s="83">
        <f>SUM(J285:M285)</f>
        <v>1214280</v>
      </c>
    </row>
    <row r="286" spans="1:14" ht="25.5" hidden="1" outlineLevel="2" x14ac:dyDescent="0.25">
      <c r="A286" s="79">
        <v>264</v>
      </c>
      <c r="B286" s="70" t="s">
        <v>740</v>
      </c>
      <c r="C286" s="79">
        <v>26940931</v>
      </c>
      <c r="D286" s="80" t="s">
        <v>103</v>
      </c>
      <c r="E286" s="81">
        <v>1795888</v>
      </c>
      <c r="F286" s="70" t="s">
        <v>740</v>
      </c>
      <c r="G286" s="82" t="s">
        <v>48</v>
      </c>
      <c r="H286" s="82" t="s">
        <v>13</v>
      </c>
      <c r="I286" s="82" t="s">
        <v>266</v>
      </c>
      <c r="J286" s="48">
        <v>6443200</v>
      </c>
      <c r="K286" s="83">
        <v>687900</v>
      </c>
      <c r="L286" s="83">
        <v>0</v>
      </c>
      <c r="M286" s="83">
        <v>0</v>
      </c>
      <c r="N286" s="83">
        <f>SUM(J286:M286)</f>
        <v>7131100</v>
      </c>
    </row>
    <row r="287" spans="1:14" ht="51" hidden="1" outlineLevel="2" x14ac:dyDescent="0.25">
      <c r="A287" s="79">
        <v>265</v>
      </c>
      <c r="B287" s="70" t="s">
        <v>295</v>
      </c>
      <c r="C287" s="84" t="s">
        <v>296</v>
      </c>
      <c r="D287" s="80" t="s">
        <v>103</v>
      </c>
      <c r="E287" s="81">
        <v>9913187</v>
      </c>
      <c r="F287" s="70" t="s">
        <v>782</v>
      </c>
      <c r="G287" s="82" t="s">
        <v>48</v>
      </c>
      <c r="H287" s="82" t="s">
        <v>13</v>
      </c>
      <c r="I287" s="82" t="s">
        <v>153</v>
      </c>
      <c r="J287" s="48">
        <v>2959760</v>
      </c>
      <c r="K287" s="83">
        <v>323800</v>
      </c>
      <c r="L287" s="83">
        <v>0</v>
      </c>
      <c r="M287" s="83">
        <v>0</v>
      </c>
      <c r="N287" s="83">
        <f>SUM(J287:M287)</f>
        <v>3283560</v>
      </c>
    </row>
    <row r="288" spans="1:14" ht="38.25" hidden="1" outlineLevel="2" x14ac:dyDescent="0.25">
      <c r="A288" s="79">
        <v>266</v>
      </c>
      <c r="B288" s="70" t="s">
        <v>310</v>
      </c>
      <c r="C288" s="79">
        <v>70819173</v>
      </c>
      <c r="D288" s="80" t="s">
        <v>103</v>
      </c>
      <c r="E288" s="81">
        <v>9405491</v>
      </c>
      <c r="F288" s="70" t="s">
        <v>310</v>
      </c>
      <c r="G288" s="82" t="s">
        <v>12</v>
      </c>
      <c r="H288" s="82" t="s">
        <v>13</v>
      </c>
      <c r="I288" s="82" t="s">
        <v>81</v>
      </c>
      <c r="J288" s="48">
        <v>2210530</v>
      </c>
      <c r="K288" s="83">
        <v>239500</v>
      </c>
      <c r="L288" s="83">
        <v>0</v>
      </c>
      <c r="M288" s="48">
        <v>0</v>
      </c>
      <c r="N288" s="83">
        <f>SUM(J288:M288)</f>
        <v>2450030</v>
      </c>
    </row>
    <row r="289" spans="1:14" ht="38.25" hidden="1" outlineLevel="2" x14ac:dyDescent="0.25">
      <c r="A289" s="79">
        <v>267</v>
      </c>
      <c r="B289" s="70" t="s">
        <v>310</v>
      </c>
      <c r="C289" s="84" t="s">
        <v>529</v>
      </c>
      <c r="D289" s="70" t="s">
        <v>103</v>
      </c>
      <c r="E289" s="86" t="s">
        <v>745</v>
      </c>
      <c r="F289" s="70" t="s">
        <v>310</v>
      </c>
      <c r="G289" s="82" t="s">
        <v>12</v>
      </c>
      <c r="H289" s="82" t="s">
        <v>475</v>
      </c>
      <c r="I289" s="82" t="s">
        <v>81</v>
      </c>
      <c r="J289" s="48">
        <v>0</v>
      </c>
      <c r="K289" s="48">
        <v>0</v>
      </c>
      <c r="L289" s="48">
        <v>0</v>
      </c>
      <c r="M289" s="48">
        <v>203900</v>
      </c>
      <c r="N289" s="83">
        <f>SUM(J289:M289)</f>
        <v>203900</v>
      </c>
    </row>
    <row r="290" spans="1:14" ht="38.25" hidden="1" outlineLevel="2" x14ac:dyDescent="0.25">
      <c r="A290" s="79">
        <v>268</v>
      </c>
      <c r="B290" s="70" t="s">
        <v>311</v>
      </c>
      <c r="C290" s="79">
        <v>62180444</v>
      </c>
      <c r="D290" s="80" t="s">
        <v>103</v>
      </c>
      <c r="E290" s="81">
        <v>2119454</v>
      </c>
      <c r="F290" s="70" t="s">
        <v>314</v>
      </c>
      <c r="G290" s="82" t="s">
        <v>48</v>
      </c>
      <c r="H290" s="82" t="s">
        <v>13</v>
      </c>
      <c r="I290" s="82" t="s">
        <v>315</v>
      </c>
      <c r="J290" s="48">
        <v>2536500</v>
      </c>
      <c r="K290" s="83">
        <v>292200</v>
      </c>
      <c r="L290" s="83">
        <v>0</v>
      </c>
      <c r="M290" s="83">
        <v>0</v>
      </c>
      <c r="N290" s="83">
        <f>SUM(J290:M290)</f>
        <v>2828700</v>
      </c>
    </row>
    <row r="291" spans="1:14" ht="51" hidden="1" outlineLevel="2" x14ac:dyDescent="0.25">
      <c r="A291" s="79">
        <v>269</v>
      </c>
      <c r="B291" s="70" t="s">
        <v>747</v>
      </c>
      <c r="C291" s="84" t="s">
        <v>748</v>
      </c>
      <c r="D291" s="80" t="s">
        <v>103</v>
      </c>
      <c r="E291" s="81">
        <v>9365175</v>
      </c>
      <c r="F291" s="70" t="s">
        <v>749</v>
      </c>
      <c r="G291" s="82" t="s">
        <v>48</v>
      </c>
      <c r="H291" s="82" t="s">
        <v>13</v>
      </c>
      <c r="I291" s="82" t="s">
        <v>37</v>
      </c>
      <c r="J291" s="48">
        <v>1545550</v>
      </c>
      <c r="K291" s="83">
        <v>169100</v>
      </c>
      <c r="L291" s="83">
        <v>0</v>
      </c>
      <c r="M291" s="83">
        <v>0</v>
      </c>
      <c r="N291" s="83">
        <f>SUM(J291:M291)</f>
        <v>1714650</v>
      </c>
    </row>
    <row r="292" spans="1:14" ht="51" hidden="1" outlineLevel="2" x14ac:dyDescent="0.25">
      <c r="A292" s="79">
        <v>270</v>
      </c>
      <c r="B292" s="70" t="s">
        <v>318</v>
      </c>
      <c r="C292" s="79">
        <v>71225773</v>
      </c>
      <c r="D292" s="80" t="s">
        <v>103</v>
      </c>
      <c r="E292" s="81">
        <v>9076518</v>
      </c>
      <c r="F292" s="70" t="s">
        <v>318</v>
      </c>
      <c r="G292" s="82" t="s">
        <v>12</v>
      </c>
      <c r="H292" s="82" t="s">
        <v>13</v>
      </c>
      <c r="I292" s="82" t="s">
        <v>187</v>
      </c>
      <c r="J292" s="48">
        <v>3283760</v>
      </c>
      <c r="K292" s="83">
        <v>359200</v>
      </c>
      <c r="L292" s="83">
        <v>0</v>
      </c>
      <c r="M292" s="83">
        <v>0</v>
      </c>
      <c r="N292" s="83">
        <f>SUM(J292:M292)</f>
        <v>3642960</v>
      </c>
    </row>
    <row r="293" spans="1:14" ht="51" hidden="1" outlineLevel="2" x14ac:dyDescent="0.25">
      <c r="A293" s="79">
        <v>271</v>
      </c>
      <c r="B293" s="70" t="s">
        <v>335</v>
      </c>
      <c r="C293" s="79">
        <v>71230629</v>
      </c>
      <c r="D293" s="80" t="s">
        <v>103</v>
      </c>
      <c r="E293" s="81">
        <v>8646020</v>
      </c>
      <c r="F293" s="70" t="s">
        <v>338</v>
      </c>
      <c r="G293" s="82" t="s">
        <v>48</v>
      </c>
      <c r="H293" s="82" t="s">
        <v>13</v>
      </c>
      <c r="I293" s="82" t="s">
        <v>187</v>
      </c>
      <c r="J293" s="48">
        <v>7881030</v>
      </c>
      <c r="K293" s="83">
        <v>862200</v>
      </c>
      <c r="L293" s="83">
        <v>0</v>
      </c>
      <c r="M293" s="83">
        <v>0</v>
      </c>
      <c r="N293" s="83">
        <f>SUM(J293:M293)</f>
        <v>8743230</v>
      </c>
    </row>
    <row r="294" spans="1:14" outlineLevel="1" collapsed="1" x14ac:dyDescent="0.25">
      <c r="A294" s="79"/>
      <c r="B294" s="70"/>
      <c r="C294" s="79"/>
      <c r="D294" s="95" t="s">
        <v>683</v>
      </c>
      <c r="E294" s="81"/>
      <c r="F294" s="70"/>
      <c r="G294" s="82"/>
      <c r="H294" s="82"/>
      <c r="I294" s="82"/>
      <c r="J294" s="48">
        <f>SUBTOTAL(9,J253:J293)</f>
        <v>134287680</v>
      </c>
      <c r="K294" s="83">
        <f>SUBTOTAL(9,K253:K293)</f>
        <v>14492200</v>
      </c>
      <c r="L294" s="83">
        <f>SUBTOTAL(9,L253:L293)</f>
        <v>0</v>
      </c>
      <c r="M294" s="83">
        <f>SUBTOTAL(9,M253:M293)</f>
        <v>3245700</v>
      </c>
      <c r="N294" s="83">
        <f>SUBTOTAL(9,N253:N293)</f>
        <v>152025580</v>
      </c>
    </row>
    <row r="295" spans="1:14" ht="38.25" hidden="1" outlineLevel="2" x14ac:dyDescent="0.25">
      <c r="A295" s="79">
        <v>272</v>
      </c>
      <c r="B295" s="70" t="s">
        <v>87</v>
      </c>
      <c r="C295" s="79">
        <v>65267991</v>
      </c>
      <c r="D295" s="80" t="s">
        <v>327</v>
      </c>
      <c r="E295" s="81">
        <v>5066579</v>
      </c>
      <c r="F295" s="70" t="s">
        <v>87</v>
      </c>
      <c r="G295" s="82" t="s">
        <v>12</v>
      </c>
      <c r="H295" s="82" t="s">
        <v>44</v>
      </c>
      <c r="I295" s="82" t="s">
        <v>81</v>
      </c>
      <c r="J295" s="48">
        <v>1339650</v>
      </c>
      <c r="K295" s="83">
        <v>0</v>
      </c>
      <c r="L295" s="83">
        <v>86600</v>
      </c>
      <c r="M295" s="83">
        <v>0</v>
      </c>
      <c r="N295" s="83">
        <f>SUM(J295:M295)</f>
        <v>1426250</v>
      </c>
    </row>
    <row r="296" spans="1:14" ht="38.25" hidden="1" outlineLevel="2" x14ac:dyDescent="0.25">
      <c r="A296" s="79">
        <v>273</v>
      </c>
      <c r="B296" s="70" t="s">
        <v>634</v>
      </c>
      <c r="C296" s="84" t="s">
        <v>260</v>
      </c>
      <c r="D296" s="80" t="s">
        <v>327</v>
      </c>
      <c r="E296" s="81">
        <v>3910311</v>
      </c>
      <c r="F296" s="82" t="s">
        <v>636</v>
      </c>
      <c r="G296" s="82" t="s">
        <v>12</v>
      </c>
      <c r="H296" s="82" t="s">
        <v>44</v>
      </c>
      <c r="I296" s="82" t="s">
        <v>153</v>
      </c>
      <c r="J296" s="48">
        <v>803790</v>
      </c>
      <c r="K296" s="83">
        <v>0</v>
      </c>
      <c r="L296" s="83">
        <v>51900</v>
      </c>
      <c r="M296" s="83">
        <v>0</v>
      </c>
      <c r="N296" s="83">
        <f>SUM(J296:M296)</f>
        <v>855690</v>
      </c>
    </row>
    <row r="297" spans="1:14" ht="51" hidden="1" outlineLevel="2" x14ac:dyDescent="0.25">
      <c r="A297" s="79">
        <v>274</v>
      </c>
      <c r="B297" s="70" t="s">
        <v>319</v>
      </c>
      <c r="C297" s="79">
        <v>71193430</v>
      </c>
      <c r="D297" s="80" t="s">
        <v>327</v>
      </c>
      <c r="E297" s="81">
        <v>5869488</v>
      </c>
      <c r="F297" s="70" t="s">
        <v>327</v>
      </c>
      <c r="G297" s="82" t="s">
        <v>12</v>
      </c>
      <c r="H297" s="82" t="s">
        <v>44</v>
      </c>
      <c r="I297" s="82" t="s">
        <v>37</v>
      </c>
      <c r="J297" s="48">
        <v>2411370</v>
      </c>
      <c r="K297" s="83">
        <v>0</v>
      </c>
      <c r="L297" s="83">
        <v>155900</v>
      </c>
      <c r="M297" s="83">
        <v>0</v>
      </c>
      <c r="N297" s="83">
        <f>SUM(J297:M297)</f>
        <v>2567270</v>
      </c>
    </row>
    <row r="298" spans="1:14" ht="22.5" customHeight="1" outlineLevel="1" collapsed="1" x14ac:dyDescent="0.25">
      <c r="A298" s="79"/>
      <c r="B298" s="70"/>
      <c r="C298" s="79"/>
      <c r="D298" s="95" t="s">
        <v>684</v>
      </c>
      <c r="E298" s="81"/>
      <c r="F298" s="70"/>
      <c r="G298" s="82"/>
      <c r="H298" s="82"/>
      <c r="I298" s="82"/>
      <c r="J298" s="48">
        <f>SUBTOTAL(9,J295:J297)</f>
        <v>4554810</v>
      </c>
      <c r="K298" s="83">
        <f>SUBTOTAL(9,K295:K297)</f>
        <v>0</v>
      </c>
      <c r="L298" s="83">
        <f>SUBTOTAL(9,L295:L297)</f>
        <v>294400</v>
      </c>
      <c r="M298" s="83">
        <f>SUBTOTAL(9,M295:M297)</f>
        <v>0</v>
      </c>
      <c r="N298" s="83">
        <f>SUBTOTAL(9,N295:N297)</f>
        <v>4849210</v>
      </c>
    </row>
    <row r="299" spans="1:14" ht="51" hidden="1" outlineLevel="2" x14ac:dyDescent="0.25">
      <c r="A299" s="79">
        <v>275</v>
      </c>
      <c r="B299" s="70" t="s">
        <v>40</v>
      </c>
      <c r="C299" s="84" t="s">
        <v>41</v>
      </c>
      <c r="D299" s="80" t="s">
        <v>591</v>
      </c>
      <c r="E299" s="81">
        <v>7488093</v>
      </c>
      <c r="F299" s="70" t="s">
        <v>43</v>
      </c>
      <c r="G299" s="82" t="s">
        <v>12</v>
      </c>
      <c r="H299" s="82" t="s">
        <v>44</v>
      </c>
      <c r="I299" s="82" t="s">
        <v>45</v>
      </c>
      <c r="J299" s="48">
        <v>1188880</v>
      </c>
      <c r="K299" s="83">
        <v>0</v>
      </c>
      <c r="L299" s="83">
        <v>54200</v>
      </c>
      <c r="M299" s="83">
        <v>0</v>
      </c>
      <c r="N299" s="83">
        <f>SUM(J299:M299)</f>
        <v>1243080</v>
      </c>
    </row>
    <row r="300" spans="1:14" ht="38.25" hidden="1" outlineLevel="2" x14ac:dyDescent="0.25">
      <c r="A300" s="79">
        <v>276</v>
      </c>
      <c r="B300" s="70" t="s">
        <v>87</v>
      </c>
      <c r="C300" s="79">
        <v>65267991</v>
      </c>
      <c r="D300" s="80" t="s">
        <v>591</v>
      </c>
      <c r="E300" s="81">
        <v>3999956</v>
      </c>
      <c r="F300" s="70" t="s">
        <v>87</v>
      </c>
      <c r="G300" s="82" t="s">
        <v>48</v>
      </c>
      <c r="H300" s="82" t="s">
        <v>44</v>
      </c>
      <c r="I300" s="82" t="s">
        <v>81</v>
      </c>
      <c r="J300" s="48">
        <v>619920</v>
      </c>
      <c r="K300" s="83">
        <v>0</v>
      </c>
      <c r="L300" s="83">
        <v>28300</v>
      </c>
      <c r="M300" s="83">
        <v>0</v>
      </c>
      <c r="N300" s="83">
        <f>SUM(J300:M300)</f>
        <v>648220</v>
      </c>
    </row>
    <row r="301" spans="1:14" ht="63.75" hidden="1" outlineLevel="2" x14ac:dyDescent="0.25">
      <c r="A301" s="79">
        <v>277</v>
      </c>
      <c r="B301" s="70" t="s">
        <v>352</v>
      </c>
      <c r="C301" s="79">
        <v>75094924</v>
      </c>
      <c r="D301" s="80" t="s">
        <v>591</v>
      </c>
      <c r="E301" s="81">
        <v>4123958</v>
      </c>
      <c r="F301" s="70" t="s">
        <v>352</v>
      </c>
      <c r="G301" s="82" t="s">
        <v>12</v>
      </c>
      <c r="H301" s="82" t="s">
        <v>44</v>
      </c>
      <c r="I301" s="82" t="s">
        <v>353</v>
      </c>
      <c r="J301" s="48">
        <v>339680</v>
      </c>
      <c r="K301" s="83">
        <v>0</v>
      </c>
      <c r="L301" s="83">
        <v>0</v>
      </c>
      <c r="M301" s="83">
        <v>0</v>
      </c>
      <c r="N301" s="83">
        <f>SUM(J301:M301)</f>
        <v>339680</v>
      </c>
    </row>
    <row r="302" spans="1:14" ht="114.75" hidden="1" outlineLevel="2" x14ac:dyDescent="0.25">
      <c r="A302" s="79">
        <v>278</v>
      </c>
      <c r="B302" s="70" t="s">
        <v>354</v>
      </c>
      <c r="C302" s="79">
        <v>75095009</v>
      </c>
      <c r="D302" s="80" t="s">
        <v>591</v>
      </c>
      <c r="E302" s="81">
        <v>4755953</v>
      </c>
      <c r="F302" s="70" t="s">
        <v>355</v>
      </c>
      <c r="G302" s="82" t="s">
        <v>12</v>
      </c>
      <c r="H302" s="82" t="s">
        <v>44</v>
      </c>
      <c r="I302" s="82" t="s">
        <v>356</v>
      </c>
      <c r="J302" s="48">
        <v>1019040</v>
      </c>
      <c r="K302" s="83">
        <v>0</v>
      </c>
      <c r="L302" s="83">
        <v>46500</v>
      </c>
      <c r="M302" s="83">
        <v>0</v>
      </c>
      <c r="N302" s="83">
        <f>SUM(J302:M302)</f>
        <v>1065540</v>
      </c>
    </row>
    <row r="303" spans="1:14" ht="38.25" hidden="1" outlineLevel="2" x14ac:dyDescent="0.25">
      <c r="A303" s="79">
        <v>279</v>
      </c>
      <c r="B303" s="70" t="s">
        <v>362</v>
      </c>
      <c r="C303" s="79">
        <v>26986728</v>
      </c>
      <c r="D303" s="80" t="s">
        <v>591</v>
      </c>
      <c r="E303" s="81">
        <v>5397990</v>
      </c>
      <c r="F303" s="70" t="s">
        <v>362</v>
      </c>
      <c r="G303" s="82" t="s">
        <v>12</v>
      </c>
      <c r="H303" s="82" t="s">
        <v>44</v>
      </c>
      <c r="I303" s="82" t="s">
        <v>32</v>
      </c>
      <c r="J303" s="48">
        <v>5944440</v>
      </c>
      <c r="K303" s="83">
        <v>0</v>
      </c>
      <c r="L303" s="83">
        <v>271600</v>
      </c>
      <c r="M303" s="83">
        <v>0</v>
      </c>
      <c r="N303" s="83">
        <f>SUM(J303:M303)</f>
        <v>6216040</v>
      </c>
    </row>
    <row r="304" spans="1:14" outlineLevel="1" collapsed="1" x14ac:dyDescent="0.25">
      <c r="A304" s="79"/>
      <c r="B304" s="70"/>
      <c r="C304" s="79"/>
      <c r="D304" s="95" t="s">
        <v>685</v>
      </c>
      <c r="E304" s="81"/>
      <c r="F304" s="70"/>
      <c r="G304" s="82"/>
      <c r="H304" s="82"/>
      <c r="I304" s="82"/>
      <c r="J304" s="48">
        <f>SUBTOTAL(9,J299:J303)</f>
        <v>9111960</v>
      </c>
      <c r="K304" s="83">
        <f>SUBTOTAL(9,K299:K303)</f>
        <v>0</v>
      </c>
      <c r="L304" s="83">
        <f>SUBTOTAL(9,L299:L303)</f>
        <v>400600</v>
      </c>
      <c r="M304" s="83">
        <f>SUBTOTAL(9,M299:M303)</f>
        <v>0</v>
      </c>
      <c r="N304" s="83">
        <f>SUBTOTAL(9,N299:N303)</f>
        <v>9512560</v>
      </c>
    </row>
    <row r="305" spans="1:14" ht="38.25" hidden="1" outlineLevel="2" x14ac:dyDescent="0.25">
      <c r="A305" s="79">
        <v>280</v>
      </c>
      <c r="B305" s="70" t="s">
        <v>255</v>
      </c>
      <c r="C305" s="79">
        <v>70640548</v>
      </c>
      <c r="D305" s="80" t="s">
        <v>633</v>
      </c>
      <c r="E305" s="81">
        <v>8975321</v>
      </c>
      <c r="F305" s="70" t="s">
        <v>258</v>
      </c>
      <c r="G305" s="82" t="s">
        <v>18</v>
      </c>
      <c r="H305" s="82" t="s">
        <v>19</v>
      </c>
      <c r="I305" s="82" t="s">
        <v>20</v>
      </c>
      <c r="J305" s="48">
        <v>823310</v>
      </c>
      <c r="K305" s="83">
        <v>0</v>
      </c>
      <c r="L305" s="83">
        <v>45600</v>
      </c>
      <c r="M305" s="83">
        <v>0</v>
      </c>
      <c r="N305" s="83">
        <f>SUM(J305:M305)</f>
        <v>868910</v>
      </c>
    </row>
    <row r="306" spans="1:14" outlineLevel="1" collapsed="1" x14ac:dyDescent="0.25">
      <c r="A306" s="79"/>
      <c r="B306" s="70"/>
      <c r="C306" s="79"/>
      <c r="D306" s="95" t="s">
        <v>686</v>
      </c>
      <c r="E306" s="81"/>
      <c r="F306" s="70"/>
      <c r="G306" s="82"/>
      <c r="H306" s="82"/>
      <c r="I306" s="82"/>
      <c r="J306" s="48">
        <f>SUBTOTAL(9,J305:J305)</f>
        <v>823310</v>
      </c>
      <c r="K306" s="83">
        <f>SUBTOTAL(9,K305:K305)</f>
        <v>0</v>
      </c>
      <c r="L306" s="83">
        <f>SUBTOTAL(9,L305:L305)</f>
        <v>45600</v>
      </c>
      <c r="M306" s="83">
        <f>SUBTOTAL(9,M305:M305)</f>
        <v>0</v>
      </c>
      <c r="N306" s="83">
        <f>SUBTOTAL(9,N305:N305)</f>
        <v>868910</v>
      </c>
    </row>
    <row r="307" spans="1:14" ht="38.25" hidden="1" outlineLevel="2" x14ac:dyDescent="0.25">
      <c r="A307" s="79">
        <v>281</v>
      </c>
      <c r="B307" s="70" t="s">
        <v>49</v>
      </c>
      <c r="C307" s="79">
        <v>25909614</v>
      </c>
      <c r="D307" s="80" t="s">
        <v>134</v>
      </c>
      <c r="E307" s="81">
        <v>1628165</v>
      </c>
      <c r="F307" s="82" t="s">
        <v>51</v>
      </c>
      <c r="G307" s="82" t="s">
        <v>12</v>
      </c>
      <c r="H307" s="82" t="s">
        <v>52</v>
      </c>
      <c r="I307" s="82" t="s">
        <v>53</v>
      </c>
      <c r="J307" s="48">
        <v>1211610</v>
      </c>
      <c r="K307" s="83">
        <v>0</v>
      </c>
      <c r="L307" s="83">
        <v>79400</v>
      </c>
      <c r="M307" s="83">
        <v>0</v>
      </c>
      <c r="N307" s="83">
        <f>SUM(J307:M307)</f>
        <v>1291010</v>
      </c>
    </row>
    <row r="308" spans="1:14" ht="38.25" hidden="1" outlineLevel="2" x14ac:dyDescent="0.25">
      <c r="A308" s="79">
        <v>282</v>
      </c>
      <c r="B308" s="70" t="s">
        <v>49</v>
      </c>
      <c r="C308" s="79">
        <v>25909614</v>
      </c>
      <c r="D308" s="80" t="s">
        <v>134</v>
      </c>
      <c r="E308" s="81">
        <v>1675690</v>
      </c>
      <c r="F308" s="82" t="s">
        <v>54</v>
      </c>
      <c r="G308" s="82" t="s">
        <v>12</v>
      </c>
      <c r="H308" s="82" t="s">
        <v>52</v>
      </c>
      <c r="I308" s="82" t="s">
        <v>14</v>
      </c>
      <c r="J308" s="48">
        <v>4846460</v>
      </c>
      <c r="K308" s="83">
        <v>0</v>
      </c>
      <c r="L308" s="83">
        <v>317800</v>
      </c>
      <c r="M308" s="83">
        <v>0</v>
      </c>
      <c r="N308" s="83">
        <f>SUM(J308:M308)</f>
        <v>5164260</v>
      </c>
    </row>
    <row r="309" spans="1:14" ht="38.25" hidden="1" outlineLevel="2" x14ac:dyDescent="0.25">
      <c r="A309" s="79">
        <v>283</v>
      </c>
      <c r="B309" s="70" t="s">
        <v>49</v>
      </c>
      <c r="C309" s="79">
        <v>25909614</v>
      </c>
      <c r="D309" s="80" t="s">
        <v>134</v>
      </c>
      <c r="E309" s="81">
        <v>6821779</v>
      </c>
      <c r="F309" s="82" t="s">
        <v>55</v>
      </c>
      <c r="G309" s="82" t="s">
        <v>12</v>
      </c>
      <c r="H309" s="82" t="s">
        <v>52</v>
      </c>
      <c r="I309" s="82" t="s">
        <v>56</v>
      </c>
      <c r="J309" s="48">
        <v>1211610</v>
      </c>
      <c r="K309" s="83">
        <v>0</v>
      </c>
      <c r="L309" s="83">
        <v>79400</v>
      </c>
      <c r="M309" s="83">
        <v>0</v>
      </c>
      <c r="N309" s="83">
        <f>SUM(J309:M309)</f>
        <v>1291010</v>
      </c>
    </row>
    <row r="310" spans="1:14" ht="38.25" hidden="1" outlineLevel="2" x14ac:dyDescent="0.25">
      <c r="A310" s="79">
        <v>284</v>
      </c>
      <c r="B310" s="70" t="s">
        <v>49</v>
      </c>
      <c r="C310" s="79">
        <v>25909614</v>
      </c>
      <c r="D310" s="80" t="s">
        <v>134</v>
      </c>
      <c r="E310" s="81">
        <v>9542194</v>
      </c>
      <c r="F310" s="82" t="s">
        <v>60</v>
      </c>
      <c r="G310" s="82" t="s">
        <v>12</v>
      </c>
      <c r="H310" s="82" t="s">
        <v>52</v>
      </c>
      <c r="I310" s="82" t="s">
        <v>61</v>
      </c>
      <c r="J310" s="48">
        <v>4422400</v>
      </c>
      <c r="K310" s="83">
        <v>0</v>
      </c>
      <c r="L310" s="83">
        <v>290000</v>
      </c>
      <c r="M310" s="83">
        <v>0</v>
      </c>
      <c r="N310" s="83">
        <f>SUM(J310:M310)</f>
        <v>4712400</v>
      </c>
    </row>
    <row r="311" spans="1:14" ht="51" hidden="1" outlineLevel="2" x14ac:dyDescent="0.25">
      <c r="A311" s="79">
        <v>285</v>
      </c>
      <c r="B311" s="70" t="s">
        <v>776</v>
      </c>
      <c r="C311" s="79" t="s">
        <v>394</v>
      </c>
      <c r="D311" s="80" t="s">
        <v>134</v>
      </c>
      <c r="E311" s="81">
        <v>2919461</v>
      </c>
      <c r="F311" s="70" t="s">
        <v>134</v>
      </c>
      <c r="G311" s="82" t="s">
        <v>48</v>
      </c>
      <c r="H311" s="82" t="s">
        <v>52</v>
      </c>
      <c r="I311" s="82" t="s">
        <v>649</v>
      </c>
      <c r="J311" s="48">
        <v>2302070</v>
      </c>
      <c r="K311" s="83">
        <v>0</v>
      </c>
      <c r="L311" s="83">
        <v>150800</v>
      </c>
      <c r="M311" s="83">
        <v>0</v>
      </c>
      <c r="N311" s="83">
        <f>SUM(J311:M311)</f>
        <v>2452870</v>
      </c>
    </row>
    <row r="312" spans="1:14" ht="25.5" hidden="1" outlineLevel="2" x14ac:dyDescent="0.25">
      <c r="A312" s="79">
        <v>286</v>
      </c>
      <c r="B312" s="70" t="s">
        <v>91</v>
      </c>
      <c r="C312" s="79">
        <v>73633178</v>
      </c>
      <c r="D312" s="80" t="s">
        <v>134</v>
      </c>
      <c r="E312" s="81">
        <v>7370148</v>
      </c>
      <c r="F312" s="82" t="s">
        <v>98</v>
      </c>
      <c r="G312" s="82" t="s">
        <v>48</v>
      </c>
      <c r="H312" s="82" t="s">
        <v>52</v>
      </c>
      <c r="I312" s="82" t="s">
        <v>59</v>
      </c>
      <c r="J312" s="48">
        <v>2193020</v>
      </c>
      <c r="K312" s="83">
        <v>0</v>
      </c>
      <c r="L312" s="83">
        <v>143700</v>
      </c>
      <c r="M312" s="83">
        <v>0</v>
      </c>
      <c r="N312" s="83">
        <f>SUM(J312:M312)</f>
        <v>2336720</v>
      </c>
    </row>
    <row r="313" spans="1:14" ht="25.5" hidden="1" outlineLevel="2" x14ac:dyDescent="0.25">
      <c r="A313" s="79">
        <v>287</v>
      </c>
      <c r="B313" s="70" t="s">
        <v>133</v>
      </c>
      <c r="C313" s="79">
        <v>47930063</v>
      </c>
      <c r="D313" s="80" t="s">
        <v>134</v>
      </c>
      <c r="E313" s="81">
        <v>4077969</v>
      </c>
      <c r="F313" s="82" t="s">
        <v>134</v>
      </c>
      <c r="G313" s="82" t="s">
        <v>12</v>
      </c>
      <c r="H313" s="82" t="s">
        <v>52</v>
      </c>
      <c r="I313" s="82" t="s">
        <v>66</v>
      </c>
      <c r="J313" s="48">
        <v>981410</v>
      </c>
      <c r="K313" s="83">
        <v>0</v>
      </c>
      <c r="L313" s="83">
        <v>64300</v>
      </c>
      <c r="M313" s="83">
        <v>0</v>
      </c>
      <c r="N313" s="83">
        <f>SUM(J313:M313)</f>
        <v>1045710</v>
      </c>
    </row>
    <row r="314" spans="1:14" ht="25.5" hidden="1" outlineLevel="2" x14ac:dyDescent="0.25">
      <c r="A314" s="79">
        <v>288</v>
      </c>
      <c r="B314" s="70" t="s">
        <v>150</v>
      </c>
      <c r="C314" s="79">
        <v>46276262</v>
      </c>
      <c r="D314" s="80" t="s">
        <v>134</v>
      </c>
      <c r="E314" s="81">
        <v>9696552</v>
      </c>
      <c r="F314" s="82" t="s">
        <v>158</v>
      </c>
      <c r="G314" s="82" t="s">
        <v>12</v>
      </c>
      <c r="H314" s="82" t="s">
        <v>52</v>
      </c>
      <c r="I314" s="82" t="s">
        <v>153</v>
      </c>
      <c r="J314" s="48">
        <v>2423230</v>
      </c>
      <c r="K314" s="83">
        <v>0</v>
      </c>
      <c r="L314" s="83">
        <v>158900</v>
      </c>
      <c r="M314" s="83">
        <v>0</v>
      </c>
      <c r="N314" s="83">
        <f>SUM(J314:M314)</f>
        <v>2582130</v>
      </c>
    </row>
    <row r="315" spans="1:14" ht="25.5" hidden="1" outlineLevel="2" x14ac:dyDescent="0.25">
      <c r="A315" s="79">
        <v>289</v>
      </c>
      <c r="B315" s="70" t="s">
        <v>166</v>
      </c>
      <c r="C315" s="79">
        <v>44018886</v>
      </c>
      <c r="D315" s="80" t="s">
        <v>134</v>
      </c>
      <c r="E315" s="81">
        <v>1369313</v>
      </c>
      <c r="F315" s="82" t="s">
        <v>168</v>
      </c>
      <c r="G315" s="82" t="s">
        <v>48</v>
      </c>
      <c r="H315" s="82" t="s">
        <v>52</v>
      </c>
      <c r="I315" s="82" t="s">
        <v>81</v>
      </c>
      <c r="J315" s="48">
        <v>4664720</v>
      </c>
      <c r="K315" s="83">
        <v>0</v>
      </c>
      <c r="L315" s="83">
        <v>305800</v>
      </c>
      <c r="M315" s="83">
        <v>0</v>
      </c>
      <c r="N315" s="83">
        <f>SUM(J315:M315)</f>
        <v>4970520</v>
      </c>
    </row>
    <row r="316" spans="1:14" ht="51" hidden="1" outlineLevel="2" x14ac:dyDescent="0.25">
      <c r="A316" s="79">
        <v>290</v>
      </c>
      <c r="B316" s="70" t="s">
        <v>211</v>
      </c>
      <c r="C316" s="79">
        <v>47997885</v>
      </c>
      <c r="D316" s="80" t="s">
        <v>134</v>
      </c>
      <c r="E316" s="81">
        <v>8253969</v>
      </c>
      <c r="F316" s="82" t="s">
        <v>731</v>
      </c>
      <c r="G316" s="82" t="s">
        <v>12</v>
      </c>
      <c r="H316" s="82" t="s">
        <v>52</v>
      </c>
      <c r="I316" s="82" t="s">
        <v>109</v>
      </c>
      <c r="J316" s="48">
        <v>4634430</v>
      </c>
      <c r="K316" s="83">
        <v>0</v>
      </c>
      <c r="L316" s="83">
        <v>303800</v>
      </c>
      <c r="M316" s="83">
        <v>0</v>
      </c>
      <c r="N316" s="83">
        <f>SUM(J316:M316)</f>
        <v>4938230</v>
      </c>
    </row>
    <row r="317" spans="1:14" ht="25.5" hidden="1" outlineLevel="2" x14ac:dyDescent="0.25">
      <c r="A317" s="79">
        <v>291</v>
      </c>
      <c r="B317" s="70" t="s">
        <v>249</v>
      </c>
      <c r="C317" s="79">
        <v>26708451</v>
      </c>
      <c r="D317" s="80" t="s">
        <v>134</v>
      </c>
      <c r="E317" s="81">
        <v>8901707</v>
      </c>
      <c r="F317" s="82" t="s">
        <v>249</v>
      </c>
      <c r="G317" s="82" t="s">
        <v>48</v>
      </c>
      <c r="H317" s="82" t="s">
        <v>52</v>
      </c>
      <c r="I317" s="82" t="s">
        <v>81</v>
      </c>
      <c r="J317" s="48">
        <v>1211610</v>
      </c>
      <c r="K317" s="83">
        <v>0</v>
      </c>
      <c r="L317" s="83">
        <v>79400</v>
      </c>
      <c r="M317" s="83">
        <v>0</v>
      </c>
      <c r="N317" s="83">
        <f>SUM(J317:M317)</f>
        <v>1291010</v>
      </c>
    </row>
    <row r="318" spans="1:14" ht="38.25" hidden="1" outlineLevel="2" x14ac:dyDescent="0.25">
      <c r="A318" s="79">
        <v>292</v>
      </c>
      <c r="B318" s="70" t="s">
        <v>287</v>
      </c>
      <c r="C318" s="84" t="s">
        <v>288</v>
      </c>
      <c r="D318" s="80" t="s">
        <v>134</v>
      </c>
      <c r="E318" s="81">
        <v>8610542</v>
      </c>
      <c r="F318" s="82" t="s">
        <v>290</v>
      </c>
      <c r="G318" s="82" t="s">
        <v>48</v>
      </c>
      <c r="H318" s="82" t="s">
        <v>52</v>
      </c>
      <c r="I318" s="82" t="s">
        <v>213</v>
      </c>
      <c r="J318" s="48">
        <v>1514520</v>
      </c>
      <c r="K318" s="83">
        <v>0</v>
      </c>
      <c r="L318" s="83">
        <v>99300</v>
      </c>
      <c r="M318" s="83">
        <v>0</v>
      </c>
      <c r="N318" s="83">
        <f>SUM(J318:M318)</f>
        <v>1613820</v>
      </c>
    </row>
    <row r="319" spans="1:14" ht="51" hidden="1" outlineLevel="2" x14ac:dyDescent="0.25">
      <c r="A319" s="79">
        <v>293</v>
      </c>
      <c r="B319" s="70" t="s">
        <v>306</v>
      </c>
      <c r="C319" s="84" t="s">
        <v>307</v>
      </c>
      <c r="D319" s="80" t="s">
        <v>134</v>
      </c>
      <c r="E319" s="81">
        <v>4312466</v>
      </c>
      <c r="F319" s="82" t="s">
        <v>306</v>
      </c>
      <c r="G319" s="82" t="s">
        <v>48</v>
      </c>
      <c r="H319" s="82" t="s">
        <v>52</v>
      </c>
      <c r="I319" s="82" t="s">
        <v>79</v>
      </c>
      <c r="J319" s="48">
        <v>4543560</v>
      </c>
      <c r="K319" s="83">
        <v>0</v>
      </c>
      <c r="L319" s="83">
        <v>297900</v>
      </c>
      <c r="M319" s="83">
        <v>0</v>
      </c>
      <c r="N319" s="83">
        <f>SUM(J319:M319)</f>
        <v>4841460</v>
      </c>
    </row>
    <row r="320" spans="1:14" ht="51" hidden="1" outlineLevel="2" x14ac:dyDescent="0.25">
      <c r="A320" s="79">
        <v>294</v>
      </c>
      <c r="B320" s="70" t="s">
        <v>335</v>
      </c>
      <c r="C320" s="79">
        <v>71230629</v>
      </c>
      <c r="D320" s="80" t="s">
        <v>134</v>
      </c>
      <c r="E320" s="81">
        <v>6327242</v>
      </c>
      <c r="F320" s="82" t="s">
        <v>134</v>
      </c>
      <c r="G320" s="82" t="s">
        <v>48</v>
      </c>
      <c r="H320" s="82" t="s">
        <v>52</v>
      </c>
      <c r="I320" s="82" t="s">
        <v>187</v>
      </c>
      <c r="J320" s="48">
        <v>2423230</v>
      </c>
      <c r="K320" s="83">
        <v>0</v>
      </c>
      <c r="L320" s="83">
        <v>158900</v>
      </c>
      <c r="M320" s="83">
        <v>0</v>
      </c>
      <c r="N320" s="83">
        <f>SUM(J320:M320)</f>
        <v>2582130</v>
      </c>
    </row>
    <row r="321" spans="1:14" ht="25.5" outlineLevel="1" collapsed="1" x14ac:dyDescent="0.25">
      <c r="A321" s="79"/>
      <c r="B321" s="70"/>
      <c r="C321" s="79"/>
      <c r="D321" s="95" t="s">
        <v>687</v>
      </c>
      <c r="E321" s="81"/>
      <c r="F321" s="82"/>
      <c r="G321" s="82"/>
      <c r="H321" s="82"/>
      <c r="I321" s="82"/>
      <c r="J321" s="48">
        <f>SUBTOTAL(9,J307:J320)</f>
        <v>38583880</v>
      </c>
      <c r="K321" s="83">
        <f>SUBTOTAL(9,K307:K320)</f>
        <v>0</v>
      </c>
      <c r="L321" s="83">
        <f>SUBTOTAL(9,L307:L320)</f>
        <v>2529400</v>
      </c>
      <c r="M321" s="83">
        <f>SUBTOTAL(9,M307:M320)</f>
        <v>0</v>
      </c>
      <c r="N321" s="83">
        <f>SUBTOTAL(9,N307:N320)</f>
        <v>41113280</v>
      </c>
    </row>
    <row r="322" spans="1:14" ht="114.75" hidden="1" outlineLevel="2" x14ac:dyDescent="0.25">
      <c r="A322" s="79">
        <v>295</v>
      </c>
      <c r="B322" s="70" t="s">
        <v>40</v>
      </c>
      <c r="C322" s="84" t="s">
        <v>41</v>
      </c>
      <c r="D322" s="80" t="s">
        <v>592</v>
      </c>
      <c r="E322" s="81">
        <v>9069104</v>
      </c>
      <c r="F322" s="70" t="s">
        <v>703</v>
      </c>
      <c r="G322" s="82" t="s">
        <v>36</v>
      </c>
      <c r="H322" s="82" t="s">
        <v>44</v>
      </c>
      <c r="I322" s="82" t="s">
        <v>45</v>
      </c>
      <c r="J322" s="48">
        <v>1091300</v>
      </c>
      <c r="K322" s="83">
        <v>0</v>
      </c>
      <c r="L322" s="83">
        <v>114300</v>
      </c>
      <c r="M322" s="83">
        <v>0</v>
      </c>
      <c r="N322" s="83">
        <f>SUM(J322:M322)</f>
        <v>1205600</v>
      </c>
    </row>
    <row r="323" spans="1:14" ht="51" hidden="1" outlineLevel="2" x14ac:dyDescent="0.25">
      <c r="A323" s="79">
        <v>296</v>
      </c>
      <c r="B323" s="70" t="s">
        <v>302</v>
      </c>
      <c r="C323" s="79">
        <v>29314747</v>
      </c>
      <c r="D323" s="80" t="s">
        <v>592</v>
      </c>
      <c r="E323" s="81">
        <v>3367301</v>
      </c>
      <c r="F323" s="70" t="s">
        <v>302</v>
      </c>
      <c r="G323" s="82" t="s">
        <v>36</v>
      </c>
      <c r="H323" s="82" t="s">
        <v>44</v>
      </c>
      <c r="I323" s="82" t="s">
        <v>303</v>
      </c>
      <c r="J323" s="48">
        <v>873040</v>
      </c>
      <c r="K323" s="83">
        <v>0</v>
      </c>
      <c r="L323" s="83">
        <v>0</v>
      </c>
      <c r="M323" s="83">
        <v>0</v>
      </c>
      <c r="N323" s="83">
        <f>SUM(J323:M323)</f>
        <v>873040</v>
      </c>
    </row>
    <row r="324" spans="1:14" ht="38.25" outlineLevel="1" collapsed="1" x14ac:dyDescent="0.25">
      <c r="A324" s="79"/>
      <c r="B324" s="70"/>
      <c r="C324" s="79"/>
      <c r="D324" s="95" t="s">
        <v>688</v>
      </c>
      <c r="E324" s="81"/>
      <c r="F324" s="70"/>
      <c r="G324" s="82"/>
      <c r="H324" s="82"/>
      <c r="I324" s="82"/>
      <c r="J324" s="48">
        <f>SUBTOTAL(9,J322:J323)</f>
        <v>1964340</v>
      </c>
      <c r="K324" s="83">
        <f>SUBTOTAL(9,K322:K323)</f>
        <v>0</v>
      </c>
      <c r="L324" s="83">
        <f>SUBTOTAL(9,L322:L323)</f>
        <v>114300</v>
      </c>
      <c r="M324" s="83">
        <f>SUBTOTAL(9,M322:M323)</f>
        <v>0</v>
      </c>
      <c r="N324" s="83">
        <f>SUBTOTAL(9,N322:N323)</f>
        <v>2078640</v>
      </c>
    </row>
    <row r="325" spans="1:14" ht="38.25" hidden="1" outlineLevel="2" x14ac:dyDescent="0.25">
      <c r="A325" s="79">
        <v>297</v>
      </c>
      <c r="B325" s="70" t="s">
        <v>87</v>
      </c>
      <c r="C325" s="79">
        <v>65267991</v>
      </c>
      <c r="D325" s="80" t="s">
        <v>340</v>
      </c>
      <c r="E325" s="81">
        <v>9003873</v>
      </c>
      <c r="F325" s="82" t="s">
        <v>87</v>
      </c>
      <c r="G325" s="82" t="s">
        <v>18</v>
      </c>
      <c r="H325" s="82" t="s">
        <v>44</v>
      </c>
      <c r="I325" s="82" t="s">
        <v>81</v>
      </c>
      <c r="J325" s="48">
        <v>2047850</v>
      </c>
      <c r="K325" s="83">
        <v>0</v>
      </c>
      <c r="L325" s="83">
        <v>124700</v>
      </c>
      <c r="M325" s="83">
        <v>0</v>
      </c>
      <c r="N325" s="83">
        <f>SUM(J325:M325)</f>
        <v>2172550</v>
      </c>
    </row>
    <row r="326" spans="1:14" ht="38.25" hidden="1" outlineLevel="2" x14ac:dyDescent="0.25">
      <c r="A326" s="79">
        <v>298</v>
      </c>
      <c r="B326" s="70" t="s">
        <v>159</v>
      </c>
      <c r="C326" s="79">
        <v>70435618</v>
      </c>
      <c r="D326" s="80" t="s">
        <v>340</v>
      </c>
      <c r="E326" s="81">
        <v>9368981</v>
      </c>
      <c r="F326" s="82" t="s">
        <v>165</v>
      </c>
      <c r="G326" s="82" t="s">
        <v>18</v>
      </c>
      <c r="H326" s="82" t="s">
        <v>44</v>
      </c>
      <c r="I326" s="82" t="s">
        <v>53</v>
      </c>
      <c r="J326" s="48">
        <v>1471890</v>
      </c>
      <c r="K326" s="83">
        <v>0</v>
      </c>
      <c r="L326" s="83">
        <v>89700</v>
      </c>
      <c r="M326" s="83">
        <v>0</v>
      </c>
      <c r="N326" s="83">
        <f>SUM(J326:M326)</f>
        <v>1561590</v>
      </c>
    </row>
    <row r="327" spans="1:14" ht="38.25" hidden="1" outlineLevel="2" x14ac:dyDescent="0.25">
      <c r="A327" s="79">
        <v>299</v>
      </c>
      <c r="B327" s="70" t="s">
        <v>166</v>
      </c>
      <c r="C327" s="79">
        <v>44018886</v>
      </c>
      <c r="D327" s="80" t="s">
        <v>340</v>
      </c>
      <c r="E327" s="81">
        <v>5141119</v>
      </c>
      <c r="F327" s="82" t="s">
        <v>177</v>
      </c>
      <c r="G327" s="82" t="s">
        <v>18</v>
      </c>
      <c r="H327" s="82" t="s">
        <v>44</v>
      </c>
      <c r="I327" s="82" t="s">
        <v>81</v>
      </c>
      <c r="J327" s="48">
        <v>1919860</v>
      </c>
      <c r="K327" s="83">
        <v>0</v>
      </c>
      <c r="L327" s="83">
        <v>117000</v>
      </c>
      <c r="M327" s="83">
        <v>0</v>
      </c>
      <c r="N327" s="83">
        <f>SUM(J327:M327)</f>
        <v>2036860</v>
      </c>
    </row>
    <row r="328" spans="1:14" ht="38.25" hidden="1" outlineLevel="2" x14ac:dyDescent="0.25">
      <c r="A328" s="79">
        <v>300</v>
      </c>
      <c r="B328" s="70" t="s">
        <v>185</v>
      </c>
      <c r="C328" s="79">
        <v>48489336</v>
      </c>
      <c r="D328" s="80" t="s">
        <v>340</v>
      </c>
      <c r="E328" s="81">
        <v>6420497</v>
      </c>
      <c r="F328" s="82" t="s">
        <v>199</v>
      </c>
      <c r="G328" s="82" t="s">
        <v>18</v>
      </c>
      <c r="H328" s="82" t="s">
        <v>44</v>
      </c>
      <c r="I328" s="82" t="s">
        <v>187</v>
      </c>
      <c r="J328" s="48">
        <v>3519750</v>
      </c>
      <c r="K328" s="83">
        <v>0</v>
      </c>
      <c r="L328" s="83">
        <v>214500</v>
      </c>
      <c r="M328" s="83">
        <v>0</v>
      </c>
      <c r="N328" s="83">
        <f>SUM(J328:M328)</f>
        <v>3734250</v>
      </c>
    </row>
    <row r="329" spans="1:14" ht="38.25" hidden="1" outlineLevel="2" x14ac:dyDescent="0.25">
      <c r="A329" s="79">
        <v>301</v>
      </c>
      <c r="B329" s="70" t="s">
        <v>241</v>
      </c>
      <c r="C329" s="79">
        <v>64123031</v>
      </c>
      <c r="D329" s="80" t="s">
        <v>340</v>
      </c>
      <c r="E329" s="81">
        <v>7986987</v>
      </c>
      <c r="F329" s="82" t="s">
        <v>241</v>
      </c>
      <c r="G329" s="82" t="s">
        <v>18</v>
      </c>
      <c r="H329" s="82" t="s">
        <v>44</v>
      </c>
      <c r="I329" s="82" t="s">
        <v>213</v>
      </c>
      <c r="J329" s="48">
        <v>2879790</v>
      </c>
      <c r="K329" s="83">
        <v>0</v>
      </c>
      <c r="L329" s="83">
        <v>175500</v>
      </c>
      <c r="M329" s="83">
        <v>0</v>
      </c>
      <c r="N329" s="83">
        <f>SUM(J329:M329)</f>
        <v>3055290</v>
      </c>
    </row>
    <row r="330" spans="1:14" ht="38.25" hidden="1" outlineLevel="2" x14ac:dyDescent="0.25">
      <c r="A330" s="79">
        <v>302</v>
      </c>
      <c r="B330" s="70" t="s">
        <v>634</v>
      </c>
      <c r="C330" s="84" t="s">
        <v>260</v>
      </c>
      <c r="D330" s="80" t="s">
        <v>340</v>
      </c>
      <c r="E330" s="81">
        <v>3376388</v>
      </c>
      <c r="F330" s="82" t="s">
        <v>274</v>
      </c>
      <c r="G330" s="82" t="s">
        <v>18</v>
      </c>
      <c r="H330" s="82" t="s">
        <v>44</v>
      </c>
      <c r="I330" s="82" t="s">
        <v>14</v>
      </c>
      <c r="J330" s="48">
        <v>7436270</v>
      </c>
      <c r="K330" s="83">
        <v>0</v>
      </c>
      <c r="L330" s="83">
        <v>453200</v>
      </c>
      <c r="M330" s="83">
        <v>0</v>
      </c>
      <c r="N330" s="83">
        <f>SUM(J330:M330)</f>
        <v>7889470</v>
      </c>
    </row>
    <row r="331" spans="1:14" ht="63.75" hidden="1" outlineLevel="2" x14ac:dyDescent="0.25">
      <c r="A331" s="79">
        <v>303</v>
      </c>
      <c r="B331" s="70" t="s">
        <v>634</v>
      </c>
      <c r="C331" s="84" t="s">
        <v>260</v>
      </c>
      <c r="D331" s="80" t="s">
        <v>340</v>
      </c>
      <c r="E331" s="81">
        <v>8065540</v>
      </c>
      <c r="F331" s="82" t="s">
        <v>270</v>
      </c>
      <c r="G331" s="82" t="s">
        <v>18</v>
      </c>
      <c r="H331" s="82" t="s">
        <v>44</v>
      </c>
      <c r="I331" s="82" t="s">
        <v>271</v>
      </c>
      <c r="J331" s="48">
        <v>8319410</v>
      </c>
      <c r="K331" s="83">
        <v>0</v>
      </c>
      <c r="L331" s="83">
        <v>507100</v>
      </c>
      <c r="M331" s="83">
        <v>0</v>
      </c>
      <c r="N331" s="83">
        <f>SUM(J331:M331)</f>
        <v>8826510</v>
      </c>
    </row>
    <row r="332" spans="1:14" ht="38.25" hidden="1" outlineLevel="2" x14ac:dyDescent="0.25">
      <c r="A332" s="79">
        <v>304</v>
      </c>
      <c r="B332" s="70" t="s">
        <v>634</v>
      </c>
      <c r="C332" s="84" t="s">
        <v>260</v>
      </c>
      <c r="D332" s="80" t="s">
        <v>340</v>
      </c>
      <c r="E332" s="81">
        <v>9369393</v>
      </c>
      <c r="F332" s="82" t="s">
        <v>267</v>
      </c>
      <c r="G332" s="82" t="s">
        <v>18</v>
      </c>
      <c r="H332" s="82" t="s">
        <v>44</v>
      </c>
      <c r="I332" s="82" t="s">
        <v>59</v>
      </c>
      <c r="J332" s="48">
        <v>2489420</v>
      </c>
      <c r="K332" s="83">
        <v>0</v>
      </c>
      <c r="L332" s="83">
        <v>151600</v>
      </c>
      <c r="M332" s="83">
        <v>0</v>
      </c>
      <c r="N332" s="83">
        <f>SUM(J332:M332)</f>
        <v>2641020</v>
      </c>
    </row>
    <row r="333" spans="1:14" ht="51" hidden="1" outlineLevel="2" x14ac:dyDescent="0.25">
      <c r="A333" s="79">
        <v>305</v>
      </c>
      <c r="B333" s="70" t="s">
        <v>319</v>
      </c>
      <c r="C333" s="79">
        <v>71193430</v>
      </c>
      <c r="D333" s="80" t="s">
        <v>340</v>
      </c>
      <c r="E333" s="81">
        <v>5389049</v>
      </c>
      <c r="F333" s="82" t="s">
        <v>326</v>
      </c>
      <c r="G333" s="82" t="s">
        <v>18</v>
      </c>
      <c r="H333" s="82" t="s">
        <v>44</v>
      </c>
      <c r="I333" s="82" t="s">
        <v>37</v>
      </c>
      <c r="J333" s="48">
        <v>2879790</v>
      </c>
      <c r="K333" s="83">
        <v>0</v>
      </c>
      <c r="L333" s="83">
        <v>175500</v>
      </c>
      <c r="M333" s="83">
        <v>0</v>
      </c>
      <c r="N333" s="83">
        <f>SUM(J333:M333)</f>
        <v>3055290</v>
      </c>
    </row>
    <row r="334" spans="1:14" ht="38.25" hidden="1" outlineLevel="2" x14ac:dyDescent="0.25">
      <c r="A334" s="79">
        <v>306</v>
      </c>
      <c r="B334" s="70" t="s">
        <v>339</v>
      </c>
      <c r="C334" s="79">
        <v>70965200</v>
      </c>
      <c r="D334" s="80" t="s">
        <v>340</v>
      </c>
      <c r="E334" s="81">
        <v>3790557</v>
      </c>
      <c r="F334" s="82" t="s">
        <v>341</v>
      </c>
      <c r="G334" s="82" t="s">
        <v>18</v>
      </c>
      <c r="H334" s="82" t="s">
        <v>44</v>
      </c>
      <c r="I334" s="82" t="s">
        <v>101</v>
      </c>
      <c r="J334" s="48">
        <v>2559820</v>
      </c>
      <c r="K334" s="83">
        <v>0</v>
      </c>
      <c r="L334" s="83">
        <v>156000</v>
      </c>
      <c r="M334" s="83">
        <v>0</v>
      </c>
      <c r="N334" s="83">
        <f>SUM(J334:M334)</f>
        <v>2715820</v>
      </c>
    </row>
    <row r="335" spans="1:14" ht="38.25" hidden="1" outlineLevel="2" x14ac:dyDescent="0.25">
      <c r="A335" s="79">
        <v>307</v>
      </c>
      <c r="B335" s="70" t="s">
        <v>370</v>
      </c>
      <c r="C335" s="79">
        <v>26842149</v>
      </c>
      <c r="D335" s="80" t="s">
        <v>340</v>
      </c>
      <c r="E335" s="81">
        <v>8229670</v>
      </c>
      <c r="F335" s="82" t="s">
        <v>373</v>
      </c>
      <c r="G335" s="82" t="s">
        <v>18</v>
      </c>
      <c r="H335" s="82" t="s">
        <v>44</v>
      </c>
      <c r="I335" s="82" t="s">
        <v>59</v>
      </c>
      <c r="J335" s="48">
        <v>3391760</v>
      </c>
      <c r="K335" s="83">
        <v>0</v>
      </c>
      <c r="L335" s="83">
        <v>196900</v>
      </c>
      <c r="M335" s="83">
        <v>0</v>
      </c>
      <c r="N335" s="83">
        <f>SUM(J335:M335)</f>
        <v>3588660</v>
      </c>
    </row>
    <row r="336" spans="1:14" outlineLevel="1" collapsed="1" x14ac:dyDescent="0.25">
      <c r="A336" s="79"/>
      <c r="B336" s="70"/>
      <c r="C336" s="79"/>
      <c r="D336" s="95" t="s">
        <v>689</v>
      </c>
      <c r="E336" s="81"/>
      <c r="F336" s="82"/>
      <c r="G336" s="82"/>
      <c r="H336" s="82"/>
      <c r="I336" s="82"/>
      <c r="J336" s="48">
        <f>SUBTOTAL(9,J325:J335)</f>
        <v>38915610</v>
      </c>
      <c r="K336" s="83">
        <f>SUBTOTAL(9,K325:K335)</f>
        <v>0</v>
      </c>
      <c r="L336" s="83">
        <f>SUBTOTAL(9,L325:L335)</f>
        <v>2361700</v>
      </c>
      <c r="M336" s="83">
        <f>SUBTOTAL(9,M325:M335)</f>
        <v>0</v>
      </c>
      <c r="N336" s="83">
        <f>SUBTOTAL(9,N325:N335)</f>
        <v>41277310</v>
      </c>
    </row>
    <row r="337" spans="1:14" ht="63.75" hidden="1" outlineLevel="2" x14ac:dyDescent="0.25">
      <c r="A337" s="79">
        <v>308</v>
      </c>
      <c r="B337" s="70" t="s">
        <v>381</v>
      </c>
      <c r="C337" s="79" t="s">
        <v>382</v>
      </c>
      <c r="D337" s="80" t="s">
        <v>108</v>
      </c>
      <c r="E337" s="81">
        <v>8642147</v>
      </c>
      <c r="F337" s="70" t="s">
        <v>705</v>
      </c>
      <c r="G337" s="82" t="s">
        <v>36</v>
      </c>
      <c r="H337" s="82" t="s">
        <v>44</v>
      </c>
      <c r="I337" s="82" t="s">
        <v>384</v>
      </c>
      <c r="J337" s="48">
        <v>1293680</v>
      </c>
      <c r="K337" s="83">
        <v>0</v>
      </c>
      <c r="L337" s="83">
        <v>101400</v>
      </c>
      <c r="M337" s="83">
        <v>0</v>
      </c>
      <c r="N337" s="83">
        <f>SUM(J337:M337)</f>
        <v>1395080</v>
      </c>
    </row>
    <row r="338" spans="1:14" ht="63.75" hidden="1" outlineLevel="2" x14ac:dyDescent="0.25">
      <c r="A338" s="79">
        <v>309</v>
      </c>
      <c r="B338" s="70" t="s">
        <v>68</v>
      </c>
      <c r="C338" s="79">
        <v>26593823</v>
      </c>
      <c r="D338" s="80" t="s">
        <v>108</v>
      </c>
      <c r="E338" s="81">
        <v>7144280</v>
      </c>
      <c r="F338" s="70" t="s">
        <v>774</v>
      </c>
      <c r="G338" s="82" t="s">
        <v>48</v>
      </c>
      <c r="H338" s="82" t="s">
        <v>44</v>
      </c>
      <c r="I338" s="82" t="s">
        <v>775</v>
      </c>
      <c r="J338" s="48">
        <v>1619330</v>
      </c>
      <c r="K338" s="83">
        <v>0</v>
      </c>
      <c r="L338" s="83">
        <v>91500</v>
      </c>
      <c r="M338" s="83">
        <v>0</v>
      </c>
      <c r="N338" s="83">
        <f>SUM(J338:M338)</f>
        <v>1710830</v>
      </c>
    </row>
    <row r="339" spans="1:14" ht="38.25" hidden="1" outlineLevel="2" x14ac:dyDescent="0.25">
      <c r="A339" s="79">
        <v>310</v>
      </c>
      <c r="B339" s="70" t="s">
        <v>71</v>
      </c>
      <c r="C339" s="79">
        <v>25300083</v>
      </c>
      <c r="D339" s="80" t="s">
        <v>108</v>
      </c>
      <c r="E339" s="81">
        <v>1965829</v>
      </c>
      <c r="F339" s="70" t="s">
        <v>597</v>
      </c>
      <c r="G339" s="82" t="s">
        <v>36</v>
      </c>
      <c r="H339" s="82" t="s">
        <v>44</v>
      </c>
      <c r="I339" s="82" t="s">
        <v>350</v>
      </c>
      <c r="J339" s="48">
        <v>5635270</v>
      </c>
      <c r="K339" s="83">
        <v>0</v>
      </c>
      <c r="L339" s="83">
        <v>441500</v>
      </c>
      <c r="M339" s="83">
        <v>0</v>
      </c>
      <c r="N339" s="83">
        <f>SUM(J339:M339)</f>
        <v>6076770</v>
      </c>
    </row>
    <row r="340" spans="1:14" ht="38.25" hidden="1" outlineLevel="2" x14ac:dyDescent="0.25">
      <c r="A340" s="79">
        <v>311</v>
      </c>
      <c r="B340" s="70" t="s">
        <v>71</v>
      </c>
      <c r="C340" s="79">
        <v>25300083</v>
      </c>
      <c r="D340" s="80" t="s">
        <v>108</v>
      </c>
      <c r="E340" s="81">
        <v>4759751</v>
      </c>
      <c r="F340" s="70" t="s">
        <v>76</v>
      </c>
      <c r="G340" s="82" t="s">
        <v>36</v>
      </c>
      <c r="H340" s="82" t="s">
        <v>44</v>
      </c>
      <c r="I340" s="82" t="s">
        <v>77</v>
      </c>
      <c r="J340" s="48">
        <v>6121070</v>
      </c>
      <c r="K340" s="83">
        <v>0</v>
      </c>
      <c r="L340" s="83">
        <v>494200</v>
      </c>
      <c r="M340" s="83">
        <v>0</v>
      </c>
      <c r="N340" s="83">
        <f>SUM(J340:M340)</f>
        <v>6615270</v>
      </c>
    </row>
    <row r="341" spans="1:14" ht="38.25" hidden="1" outlineLevel="2" x14ac:dyDescent="0.25">
      <c r="A341" s="79">
        <v>312</v>
      </c>
      <c r="B341" s="70" t="s">
        <v>71</v>
      </c>
      <c r="C341" s="79">
        <v>25300083</v>
      </c>
      <c r="D341" s="80" t="s">
        <v>108</v>
      </c>
      <c r="E341" s="81">
        <v>8703925</v>
      </c>
      <c r="F341" s="70" t="s">
        <v>468</v>
      </c>
      <c r="G341" s="82" t="s">
        <v>48</v>
      </c>
      <c r="H341" s="82" t="s">
        <v>44</v>
      </c>
      <c r="I341" s="82" t="s">
        <v>79</v>
      </c>
      <c r="J341" s="48">
        <v>3238660</v>
      </c>
      <c r="K341" s="83">
        <v>0</v>
      </c>
      <c r="L341" s="83">
        <v>253600</v>
      </c>
      <c r="M341" s="83">
        <v>0</v>
      </c>
      <c r="N341" s="83">
        <f>SUM(J341:M341)</f>
        <v>3492260</v>
      </c>
    </row>
    <row r="342" spans="1:14" ht="38.25" hidden="1" outlineLevel="2" x14ac:dyDescent="0.25">
      <c r="A342" s="79">
        <v>313</v>
      </c>
      <c r="B342" s="70" t="s">
        <v>71</v>
      </c>
      <c r="C342" s="79">
        <v>25300083</v>
      </c>
      <c r="D342" s="80" t="s">
        <v>108</v>
      </c>
      <c r="E342" s="81">
        <v>9261314</v>
      </c>
      <c r="F342" s="70" t="s">
        <v>80</v>
      </c>
      <c r="G342" s="82" t="s">
        <v>36</v>
      </c>
      <c r="H342" s="82" t="s">
        <v>44</v>
      </c>
      <c r="I342" s="82" t="s">
        <v>81</v>
      </c>
      <c r="J342" s="48">
        <v>3238660</v>
      </c>
      <c r="K342" s="83">
        <v>0</v>
      </c>
      <c r="L342" s="83">
        <v>253600</v>
      </c>
      <c r="M342" s="83">
        <v>0</v>
      </c>
      <c r="N342" s="83">
        <f>SUM(J342:M342)</f>
        <v>3492260</v>
      </c>
    </row>
    <row r="343" spans="1:14" ht="38.25" hidden="1" outlineLevel="2" x14ac:dyDescent="0.25">
      <c r="A343" s="79">
        <v>314</v>
      </c>
      <c r="B343" s="70" t="s">
        <v>99</v>
      </c>
      <c r="C343" s="79">
        <v>73632783</v>
      </c>
      <c r="D343" s="80" t="s">
        <v>108</v>
      </c>
      <c r="E343" s="81">
        <v>7988336</v>
      </c>
      <c r="F343" s="70" t="s">
        <v>108</v>
      </c>
      <c r="G343" s="82" t="s">
        <v>36</v>
      </c>
      <c r="H343" s="82" t="s">
        <v>44</v>
      </c>
      <c r="I343" s="82" t="s">
        <v>109</v>
      </c>
      <c r="J343" s="48">
        <v>3886390</v>
      </c>
      <c r="K343" s="83">
        <v>0</v>
      </c>
      <c r="L343" s="83">
        <v>304400</v>
      </c>
      <c r="M343" s="83">
        <v>0</v>
      </c>
      <c r="N343" s="83">
        <f>SUM(J343:M343)</f>
        <v>4190790</v>
      </c>
    </row>
    <row r="344" spans="1:14" ht="38.25" hidden="1" outlineLevel="2" x14ac:dyDescent="0.25">
      <c r="A344" s="79">
        <v>315</v>
      </c>
      <c r="B344" s="70" t="s">
        <v>118</v>
      </c>
      <c r="C344" s="79" t="s">
        <v>119</v>
      </c>
      <c r="D344" s="80" t="s">
        <v>108</v>
      </c>
      <c r="E344" s="81">
        <v>1653587</v>
      </c>
      <c r="F344" s="70" t="s">
        <v>120</v>
      </c>
      <c r="G344" s="82" t="s">
        <v>36</v>
      </c>
      <c r="H344" s="82" t="s">
        <v>44</v>
      </c>
      <c r="I344" s="82" t="s">
        <v>20</v>
      </c>
      <c r="J344" s="48">
        <v>3238660</v>
      </c>
      <c r="K344" s="83">
        <v>0</v>
      </c>
      <c r="L344" s="83">
        <v>253600</v>
      </c>
      <c r="M344" s="83">
        <v>0</v>
      </c>
      <c r="N344" s="83">
        <f>SUM(J344:M344)</f>
        <v>3492260</v>
      </c>
    </row>
    <row r="345" spans="1:14" ht="38.25" hidden="1" outlineLevel="2" x14ac:dyDescent="0.25">
      <c r="A345" s="79">
        <v>316</v>
      </c>
      <c r="B345" s="70" t="s">
        <v>136</v>
      </c>
      <c r="C345" s="79">
        <v>18189750</v>
      </c>
      <c r="D345" s="80" t="s">
        <v>108</v>
      </c>
      <c r="E345" s="81">
        <v>2541897</v>
      </c>
      <c r="F345" s="70" t="s">
        <v>138</v>
      </c>
      <c r="G345" s="82" t="s">
        <v>28</v>
      </c>
      <c r="H345" s="82" t="s">
        <v>44</v>
      </c>
      <c r="I345" s="82" t="s">
        <v>37</v>
      </c>
      <c r="J345" s="48">
        <v>4416420</v>
      </c>
      <c r="K345" s="83">
        <v>0</v>
      </c>
      <c r="L345" s="83">
        <v>183900</v>
      </c>
      <c r="M345" s="83">
        <v>0</v>
      </c>
      <c r="N345" s="83">
        <f>SUM(J345:M345)</f>
        <v>4600320</v>
      </c>
    </row>
    <row r="346" spans="1:14" ht="38.25" hidden="1" outlineLevel="2" x14ac:dyDescent="0.25">
      <c r="A346" s="79">
        <v>317</v>
      </c>
      <c r="B346" s="70" t="s">
        <v>136</v>
      </c>
      <c r="C346" s="79">
        <v>18189750</v>
      </c>
      <c r="D346" s="80" t="s">
        <v>108</v>
      </c>
      <c r="E346" s="81">
        <v>5959378</v>
      </c>
      <c r="F346" s="70" t="s">
        <v>138</v>
      </c>
      <c r="G346" s="82" t="s">
        <v>12</v>
      </c>
      <c r="H346" s="82" t="s">
        <v>44</v>
      </c>
      <c r="I346" s="82" t="s">
        <v>37</v>
      </c>
      <c r="J346" s="48">
        <v>1295460</v>
      </c>
      <c r="K346" s="83">
        <v>0</v>
      </c>
      <c r="L346" s="83">
        <v>101400</v>
      </c>
      <c r="M346" s="83">
        <v>0</v>
      </c>
      <c r="N346" s="83">
        <f>SUM(J346:M346)</f>
        <v>1396860</v>
      </c>
    </row>
    <row r="347" spans="1:14" ht="25.5" hidden="1" outlineLevel="2" x14ac:dyDescent="0.25">
      <c r="A347" s="79">
        <v>318</v>
      </c>
      <c r="B347" s="70" t="s">
        <v>145</v>
      </c>
      <c r="C347" s="79">
        <v>48773514</v>
      </c>
      <c r="D347" s="80" t="s">
        <v>108</v>
      </c>
      <c r="E347" s="81">
        <v>7065206</v>
      </c>
      <c r="F347" s="70" t="s">
        <v>148</v>
      </c>
      <c r="G347" s="70" t="s">
        <v>584</v>
      </c>
      <c r="H347" s="70" t="s">
        <v>584</v>
      </c>
      <c r="I347" s="70" t="s">
        <v>584</v>
      </c>
      <c r="J347" s="48">
        <v>0</v>
      </c>
      <c r="K347" s="83">
        <v>0</v>
      </c>
      <c r="L347" s="83">
        <v>0</v>
      </c>
      <c r="M347" s="83">
        <v>0</v>
      </c>
      <c r="N347" s="83">
        <f>SUM(J347:M347)</f>
        <v>0</v>
      </c>
    </row>
    <row r="348" spans="1:14" ht="38.25" hidden="1" outlineLevel="2" x14ac:dyDescent="0.25">
      <c r="A348" s="79">
        <v>319</v>
      </c>
      <c r="B348" s="70" t="s">
        <v>166</v>
      </c>
      <c r="C348" s="79">
        <v>44018886</v>
      </c>
      <c r="D348" s="80" t="s">
        <v>108</v>
      </c>
      <c r="E348" s="81">
        <v>4592268</v>
      </c>
      <c r="F348" s="70" t="s">
        <v>175</v>
      </c>
      <c r="G348" s="82" t="s">
        <v>36</v>
      </c>
      <c r="H348" s="82" t="s">
        <v>44</v>
      </c>
      <c r="I348" s="82" t="s">
        <v>81</v>
      </c>
      <c r="J348" s="48">
        <v>3445940</v>
      </c>
      <c r="K348" s="83">
        <v>0</v>
      </c>
      <c r="L348" s="83">
        <v>269900</v>
      </c>
      <c r="M348" s="83">
        <v>0</v>
      </c>
      <c r="N348" s="83">
        <f>SUM(J348:M348)</f>
        <v>3715840</v>
      </c>
    </row>
    <row r="349" spans="1:14" ht="38.25" hidden="1" outlineLevel="2" x14ac:dyDescent="0.25">
      <c r="A349" s="79">
        <v>320</v>
      </c>
      <c r="B349" s="70" t="s">
        <v>166</v>
      </c>
      <c r="C349" s="79">
        <v>44018886</v>
      </c>
      <c r="D349" s="80" t="s">
        <v>108</v>
      </c>
      <c r="E349" s="81">
        <v>5511455</v>
      </c>
      <c r="F349" s="70" t="s">
        <v>625</v>
      </c>
      <c r="G349" s="82" t="s">
        <v>48</v>
      </c>
      <c r="H349" s="82" t="s">
        <v>44</v>
      </c>
      <c r="I349" s="82" t="s">
        <v>88</v>
      </c>
      <c r="J349" s="48">
        <v>3238660</v>
      </c>
      <c r="K349" s="83">
        <v>0</v>
      </c>
      <c r="L349" s="83">
        <v>228300</v>
      </c>
      <c r="M349" s="83">
        <v>0</v>
      </c>
      <c r="N349" s="83">
        <f>SUM(J349:M349)</f>
        <v>3466960</v>
      </c>
    </row>
    <row r="350" spans="1:14" ht="38.25" hidden="1" outlineLevel="2" x14ac:dyDescent="0.25">
      <c r="A350" s="79">
        <v>321</v>
      </c>
      <c r="B350" s="70" t="s">
        <v>185</v>
      </c>
      <c r="C350" s="79">
        <v>48489336</v>
      </c>
      <c r="D350" s="80" t="s">
        <v>108</v>
      </c>
      <c r="E350" s="81">
        <v>7184662</v>
      </c>
      <c r="F350" s="70" t="s">
        <v>201</v>
      </c>
      <c r="G350" s="82" t="s">
        <v>12</v>
      </c>
      <c r="H350" s="82" t="s">
        <v>44</v>
      </c>
      <c r="I350" s="82" t="s">
        <v>187</v>
      </c>
      <c r="J350" s="48">
        <v>971590</v>
      </c>
      <c r="K350" s="83">
        <v>0</v>
      </c>
      <c r="L350" s="83">
        <v>76000</v>
      </c>
      <c r="M350" s="83">
        <v>0</v>
      </c>
      <c r="N350" s="83">
        <f>SUM(J350:M350)</f>
        <v>1047590</v>
      </c>
    </row>
    <row r="351" spans="1:14" ht="38.25" hidden="1" outlineLevel="2" x14ac:dyDescent="0.25">
      <c r="A351" s="79">
        <v>322</v>
      </c>
      <c r="B351" s="70" t="s">
        <v>211</v>
      </c>
      <c r="C351" s="79">
        <v>47997885</v>
      </c>
      <c r="D351" s="80" t="s">
        <v>108</v>
      </c>
      <c r="E351" s="81">
        <v>3490404</v>
      </c>
      <c r="F351" s="70" t="s">
        <v>216</v>
      </c>
      <c r="G351" s="82" t="s">
        <v>36</v>
      </c>
      <c r="H351" s="82" t="s">
        <v>19</v>
      </c>
      <c r="I351" s="82" t="s">
        <v>109</v>
      </c>
      <c r="J351" s="48">
        <v>1619330</v>
      </c>
      <c r="K351" s="83">
        <v>0</v>
      </c>
      <c r="L351" s="83">
        <v>126800</v>
      </c>
      <c r="M351" s="83">
        <v>0</v>
      </c>
      <c r="N351" s="83">
        <f>SUM(J351:M351)</f>
        <v>1746130</v>
      </c>
    </row>
    <row r="352" spans="1:14" ht="38.25" hidden="1" outlineLevel="2" x14ac:dyDescent="0.25">
      <c r="A352" s="79">
        <v>323</v>
      </c>
      <c r="B352" s="70" t="s">
        <v>211</v>
      </c>
      <c r="C352" s="79">
        <v>47997885</v>
      </c>
      <c r="D352" s="80" t="s">
        <v>108</v>
      </c>
      <c r="E352" s="81">
        <v>5305863</v>
      </c>
      <c r="F352" s="70" t="s">
        <v>218</v>
      </c>
      <c r="G352" s="82" t="s">
        <v>36</v>
      </c>
      <c r="H352" s="82" t="s">
        <v>44</v>
      </c>
      <c r="I352" s="82" t="s">
        <v>101</v>
      </c>
      <c r="J352" s="48">
        <v>4534130</v>
      </c>
      <c r="K352" s="83">
        <v>0</v>
      </c>
      <c r="L352" s="83">
        <v>380600</v>
      </c>
      <c r="M352" s="83">
        <v>0</v>
      </c>
      <c r="N352" s="83">
        <f>SUM(J352:M352)</f>
        <v>4914730</v>
      </c>
    </row>
    <row r="353" spans="1:14" ht="38.25" hidden="1" outlineLevel="2" x14ac:dyDescent="0.25">
      <c r="A353" s="79">
        <v>324</v>
      </c>
      <c r="B353" s="70" t="s">
        <v>228</v>
      </c>
      <c r="C353" s="84">
        <v>44740778</v>
      </c>
      <c r="D353" s="80" t="s">
        <v>108</v>
      </c>
      <c r="E353" s="79">
        <v>2282282</v>
      </c>
      <c r="F353" s="70" t="s">
        <v>231</v>
      </c>
      <c r="G353" s="70" t="s">
        <v>36</v>
      </c>
      <c r="H353" s="70" t="s">
        <v>44</v>
      </c>
      <c r="I353" s="70" t="s">
        <v>207</v>
      </c>
      <c r="J353" s="48">
        <v>4553000</v>
      </c>
      <c r="K353" s="83">
        <v>0</v>
      </c>
      <c r="L353" s="83">
        <v>346500</v>
      </c>
      <c r="M353" s="83">
        <v>0</v>
      </c>
      <c r="N353" s="83">
        <f>SUM(J353:M353)</f>
        <v>4899500</v>
      </c>
    </row>
    <row r="354" spans="1:14" ht="51" hidden="1" outlineLevel="2" x14ac:dyDescent="0.25">
      <c r="A354" s="79">
        <v>325</v>
      </c>
      <c r="B354" s="70" t="s">
        <v>239</v>
      </c>
      <c r="C354" s="84">
        <v>28647912</v>
      </c>
      <c r="D354" s="80" t="s">
        <v>108</v>
      </c>
      <c r="E354" s="79">
        <v>9262988</v>
      </c>
      <c r="F354" s="70" t="s">
        <v>240</v>
      </c>
      <c r="G354" s="70" t="s">
        <v>36</v>
      </c>
      <c r="H354" s="70" t="s">
        <v>44</v>
      </c>
      <c r="I354" s="70" t="s">
        <v>45</v>
      </c>
      <c r="J354" s="48">
        <v>3258090</v>
      </c>
      <c r="K354" s="83">
        <v>0</v>
      </c>
      <c r="L354" s="83">
        <v>255200</v>
      </c>
      <c r="M354" s="83">
        <v>0</v>
      </c>
      <c r="N354" s="83">
        <f>SUM(J354:M354)</f>
        <v>3513290</v>
      </c>
    </row>
    <row r="355" spans="1:14" ht="38.25" hidden="1" outlineLevel="2" x14ac:dyDescent="0.25">
      <c r="A355" s="79">
        <v>326</v>
      </c>
      <c r="B355" s="70" t="s">
        <v>247</v>
      </c>
      <c r="C355" s="84">
        <v>27030075</v>
      </c>
      <c r="D355" s="80" t="s">
        <v>108</v>
      </c>
      <c r="E355" s="79">
        <v>9169616</v>
      </c>
      <c r="F355" s="70" t="s">
        <v>248</v>
      </c>
      <c r="G355" s="70" t="s">
        <v>36</v>
      </c>
      <c r="H355" s="70" t="s">
        <v>44</v>
      </c>
      <c r="I355" s="70" t="s">
        <v>187</v>
      </c>
      <c r="J355" s="48">
        <v>3497750</v>
      </c>
      <c r="K355" s="83">
        <v>0</v>
      </c>
      <c r="L355" s="83">
        <v>273900</v>
      </c>
      <c r="M355" s="83">
        <v>0</v>
      </c>
      <c r="N355" s="83">
        <f>SUM(J355:M355)</f>
        <v>3771650</v>
      </c>
    </row>
    <row r="356" spans="1:14" ht="38.25" hidden="1" outlineLevel="2" x14ac:dyDescent="0.25">
      <c r="A356" s="79">
        <v>327</v>
      </c>
      <c r="B356" s="70" t="s">
        <v>634</v>
      </c>
      <c r="C356" s="79" t="s">
        <v>260</v>
      </c>
      <c r="D356" s="80" t="s">
        <v>108</v>
      </c>
      <c r="E356" s="81">
        <v>1159484</v>
      </c>
      <c r="F356" s="70" t="s">
        <v>636</v>
      </c>
      <c r="G356" s="82" t="s">
        <v>48</v>
      </c>
      <c r="H356" s="82" t="s">
        <v>44</v>
      </c>
      <c r="I356" s="82" t="s">
        <v>266</v>
      </c>
      <c r="J356" s="48">
        <v>1295460</v>
      </c>
      <c r="K356" s="83">
        <v>0</v>
      </c>
      <c r="L356" s="83">
        <v>101400</v>
      </c>
      <c r="M356" s="83">
        <v>0</v>
      </c>
      <c r="N356" s="83">
        <f>SUM(J356:M356)</f>
        <v>1396860</v>
      </c>
    </row>
    <row r="357" spans="1:14" ht="38.25" hidden="1" outlineLevel="2" x14ac:dyDescent="0.25">
      <c r="A357" s="79">
        <v>328</v>
      </c>
      <c r="B357" s="70" t="s">
        <v>634</v>
      </c>
      <c r="C357" s="79" t="s">
        <v>260</v>
      </c>
      <c r="D357" s="80" t="s">
        <v>108</v>
      </c>
      <c r="E357" s="81">
        <v>2874957</v>
      </c>
      <c r="F357" s="70" t="s">
        <v>637</v>
      </c>
      <c r="G357" s="82" t="s">
        <v>12</v>
      </c>
      <c r="H357" s="82" t="s">
        <v>44</v>
      </c>
      <c r="I357" s="82" t="s">
        <v>14</v>
      </c>
      <c r="J357" s="48">
        <v>1295460</v>
      </c>
      <c r="K357" s="83">
        <v>0</v>
      </c>
      <c r="L357" s="83">
        <v>98900</v>
      </c>
      <c r="M357" s="83">
        <v>0</v>
      </c>
      <c r="N357" s="83">
        <f>SUM(J357:M357)</f>
        <v>1394360</v>
      </c>
    </row>
    <row r="358" spans="1:14" outlineLevel="1" collapsed="1" x14ac:dyDescent="0.25">
      <c r="A358" s="79"/>
      <c r="B358" s="70"/>
      <c r="C358" s="79"/>
      <c r="D358" s="95" t="s">
        <v>690</v>
      </c>
      <c r="E358" s="81"/>
      <c r="F358" s="70"/>
      <c r="G358" s="82"/>
      <c r="H358" s="82"/>
      <c r="I358" s="82"/>
      <c r="J358" s="48">
        <f>SUBTOTAL(9,J337:J357)</f>
        <v>61693010</v>
      </c>
      <c r="K358" s="83">
        <f>SUBTOTAL(9,K337:K357)</f>
        <v>0</v>
      </c>
      <c r="L358" s="83">
        <f>SUBTOTAL(9,L337:L357)</f>
        <v>4636600</v>
      </c>
      <c r="M358" s="83">
        <f>SUBTOTAL(9,M337:M357)</f>
        <v>0</v>
      </c>
      <c r="N358" s="83">
        <f>SUBTOTAL(9,N337:N357)</f>
        <v>66329610</v>
      </c>
    </row>
    <row r="359" spans="1:14" ht="38.25" hidden="1" outlineLevel="2" x14ac:dyDescent="0.25">
      <c r="A359" s="79">
        <v>329</v>
      </c>
      <c r="B359" s="70" t="s">
        <v>99</v>
      </c>
      <c r="C359" s="79">
        <v>73632783</v>
      </c>
      <c r="D359" s="80" t="s">
        <v>364</v>
      </c>
      <c r="E359" s="81">
        <v>9187915</v>
      </c>
      <c r="F359" s="88" t="s">
        <v>112</v>
      </c>
      <c r="G359" s="82" t="s">
        <v>28</v>
      </c>
      <c r="H359" s="82" t="s">
        <v>44</v>
      </c>
      <c r="I359" s="82" t="s">
        <v>101</v>
      </c>
      <c r="J359" s="48">
        <v>1397220</v>
      </c>
      <c r="K359" s="83">
        <v>0</v>
      </c>
      <c r="L359" s="83">
        <v>0</v>
      </c>
      <c r="M359" s="83">
        <v>0</v>
      </c>
      <c r="N359" s="83">
        <f>SUM(J359:M359)</f>
        <v>1397220</v>
      </c>
    </row>
    <row r="360" spans="1:14" ht="38.25" hidden="1" outlineLevel="2" x14ac:dyDescent="0.25">
      <c r="A360" s="79">
        <v>330</v>
      </c>
      <c r="B360" s="70" t="s">
        <v>363</v>
      </c>
      <c r="C360" s="79">
        <v>27660915</v>
      </c>
      <c r="D360" s="80" t="s">
        <v>364</v>
      </c>
      <c r="E360" s="81">
        <v>1561636</v>
      </c>
      <c r="F360" s="70" t="s">
        <v>363</v>
      </c>
      <c r="G360" s="82" t="s">
        <v>28</v>
      </c>
      <c r="H360" s="82" t="s">
        <v>44</v>
      </c>
      <c r="I360" s="82" t="s">
        <v>81</v>
      </c>
      <c r="J360" s="48">
        <v>4657425</v>
      </c>
      <c r="K360" s="83">
        <v>0</v>
      </c>
      <c r="L360" s="83">
        <v>25800</v>
      </c>
      <c r="M360" s="83">
        <v>0</v>
      </c>
      <c r="N360" s="83">
        <f>SUM(J360:M360)</f>
        <v>4683225</v>
      </c>
    </row>
    <row r="361" spans="1:14" ht="38.25" outlineLevel="1" collapsed="1" x14ac:dyDescent="0.25">
      <c r="A361" s="79"/>
      <c r="B361" s="70"/>
      <c r="C361" s="79"/>
      <c r="D361" s="95" t="s">
        <v>691</v>
      </c>
      <c r="E361" s="81"/>
      <c r="F361" s="70"/>
      <c r="G361" s="82"/>
      <c r="H361" s="82"/>
      <c r="I361" s="82"/>
      <c r="J361" s="48">
        <f>SUBTOTAL(9,J359:J360)</f>
        <v>6054645</v>
      </c>
      <c r="K361" s="83">
        <f>SUBTOTAL(9,K359:K360)</f>
        <v>0</v>
      </c>
      <c r="L361" s="83">
        <f>SUBTOTAL(9,L359:L360)</f>
        <v>25800</v>
      </c>
      <c r="M361" s="83">
        <f>SUBTOTAL(9,M359:M360)</f>
        <v>0</v>
      </c>
      <c r="N361" s="83">
        <f>SUBTOTAL(9,N359:N360)</f>
        <v>6080445</v>
      </c>
    </row>
    <row r="362" spans="1:14" ht="38.25" hidden="1" outlineLevel="2" x14ac:dyDescent="0.25">
      <c r="A362" s="79">
        <v>331</v>
      </c>
      <c r="B362" s="70" t="s">
        <v>245</v>
      </c>
      <c r="C362" s="79">
        <v>71294449</v>
      </c>
      <c r="D362" s="80" t="s">
        <v>632</v>
      </c>
      <c r="E362" s="81">
        <v>8007757</v>
      </c>
      <c r="F362" s="70" t="s">
        <v>245</v>
      </c>
      <c r="G362" s="82" t="s">
        <v>12</v>
      </c>
      <c r="H362" s="82" t="s">
        <v>19</v>
      </c>
      <c r="I362" s="82" t="s">
        <v>32</v>
      </c>
      <c r="J362" s="48">
        <v>1719720</v>
      </c>
      <c r="K362" s="83">
        <v>0</v>
      </c>
      <c r="L362" s="83">
        <v>0</v>
      </c>
      <c r="M362" s="83">
        <v>0</v>
      </c>
      <c r="N362" s="83">
        <f>SUM(J362:M362)</f>
        <v>1719720</v>
      </c>
    </row>
    <row r="363" spans="1:14" outlineLevel="1" collapsed="1" x14ac:dyDescent="0.25">
      <c r="A363" s="79"/>
      <c r="B363" s="70"/>
      <c r="C363" s="79"/>
      <c r="D363" s="95" t="s">
        <v>692</v>
      </c>
      <c r="E363" s="81"/>
      <c r="F363" s="70"/>
      <c r="G363" s="82"/>
      <c r="H363" s="82"/>
      <c r="I363" s="82"/>
      <c r="J363" s="48">
        <f>SUBTOTAL(9,J362:J362)</f>
        <v>1719720</v>
      </c>
      <c r="K363" s="83">
        <f>SUBTOTAL(9,K362:K362)</f>
        <v>0</v>
      </c>
      <c r="L363" s="83">
        <f>SUBTOTAL(9,L362:L362)</f>
        <v>0</v>
      </c>
      <c r="M363" s="83">
        <f>SUBTOTAL(9,M362:M362)</f>
        <v>0</v>
      </c>
      <c r="N363" s="83">
        <f>SUBTOTAL(9,N362:N362)</f>
        <v>1719720</v>
      </c>
    </row>
    <row r="364" spans="1:14" ht="63.75" hidden="1" outlineLevel="2" x14ac:dyDescent="0.25">
      <c r="A364" s="79">
        <v>332</v>
      </c>
      <c r="B364" s="70" t="s">
        <v>15</v>
      </c>
      <c r="C364" s="79">
        <v>27002438</v>
      </c>
      <c r="D364" s="80" t="s">
        <v>587</v>
      </c>
      <c r="E364" s="81">
        <v>9914652</v>
      </c>
      <c r="F364" s="70" t="s">
        <v>22</v>
      </c>
      <c r="G364" s="82" t="s">
        <v>12</v>
      </c>
      <c r="H364" s="82" t="s">
        <v>19</v>
      </c>
      <c r="I364" s="82" t="s">
        <v>23</v>
      </c>
      <c r="J364" s="48">
        <v>1200000</v>
      </c>
      <c r="K364" s="83">
        <v>0</v>
      </c>
      <c r="L364" s="83">
        <v>96100</v>
      </c>
      <c r="M364" s="83">
        <v>0</v>
      </c>
      <c r="N364" s="83">
        <f>SUM(J364:M364)</f>
        <v>1296100</v>
      </c>
    </row>
    <row r="365" spans="1:14" ht="38.25" hidden="1" outlineLevel="2" x14ac:dyDescent="0.25">
      <c r="A365" s="79">
        <v>333</v>
      </c>
      <c r="B365" s="70" t="s">
        <v>30</v>
      </c>
      <c r="C365" s="84" t="s">
        <v>31</v>
      </c>
      <c r="D365" s="80" t="s">
        <v>587</v>
      </c>
      <c r="E365" s="81">
        <v>6583408</v>
      </c>
      <c r="F365" s="70" t="s">
        <v>30</v>
      </c>
      <c r="G365" s="82" t="s">
        <v>12</v>
      </c>
      <c r="H365" s="82" t="s">
        <v>19</v>
      </c>
      <c r="I365" s="82" t="s">
        <v>32</v>
      </c>
      <c r="J365" s="48">
        <v>4443580</v>
      </c>
      <c r="K365" s="83">
        <v>0</v>
      </c>
      <c r="L365" s="83">
        <v>248400</v>
      </c>
      <c r="M365" s="83">
        <v>0</v>
      </c>
      <c r="N365" s="83">
        <f>SUM(J365:M365)</f>
        <v>4691980</v>
      </c>
    </row>
    <row r="366" spans="1:14" ht="38.25" hidden="1" outlineLevel="2" x14ac:dyDescent="0.25">
      <c r="A366" s="79">
        <v>334</v>
      </c>
      <c r="B366" s="70" t="s">
        <v>118</v>
      </c>
      <c r="C366" s="84" t="s">
        <v>119</v>
      </c>
      <c r="D366" s="80" t="s">
        <v>587</v>
      </c>
      <c r="E366" s="81">
        <v>2633569</v>
      </c>
      <c r="F366" s="70" t="s">
        <v>123</v>
      </c>
      <c r="G366" s="82" t="s">
        <v>12</v>
      </c>
      <c r="H366" s="82" t="s">
        <v>19</v>
      </c>
      <c r="I366" s="82" t="s">
        <v>97</v>
      </c>
      <c r="J366" s="48">
        <v>926800</v>
      </c>
      <c r="K366" s="83">
        <v>0</v>
      </c>
      <c r="L366" s="83">
        <v>50800</v>
      </c>
      <c r="M366" s="83">
        <v>0</v>
      </c>
      <c r="N366" s="83">
        <f>SUM(J366:M366)</f>
        <v>977600</v>
      </c>
    </row>
    <row r="367" spans="1:14" ht="38.25" hidden="1" outlineLevel="2" x14ac:dyDescent="0.25">
      <c r="A367" s="79">
        <v>335</v>
      </c>
      <c r="B367" s="70" t="s">
        <v>136</v>
      </c>
      <c r="C367" s="79">
        <v>18189750</v>
      </c>
      <c r="D367" s="80" t="s">
        <v>587</v>
      </c>
      <c r="E367" s="81">
        <v>1587524</v>
      </c>
      <c r="F367" s="70" t="s">
        <v>137</v>
      </c>
      <c r="G367" s="82" t="s">
        <v>12</v>
      </c>
      <c r="H367" s="82" t="s">
        <v>19</v>
      </c>
      <c r="I367" s="82" t="s">
        <v>79</v>
      </c>
      <c r="J367" s="48">
        <v>877170</v>
      </c>
      <c r="K367" s="83">
        <v>0</v>
      </c>
      <c r="L367" s="83">
        <v>59800</v>
      </c>
      <c r="M367" s="83">
        <v>0</v>
      </c>
      <c r="N367" s="83">
        <f>SUM(J367:M367)</f>
        <v>936970</v>
      </c>
    </row>
    <row r="368" spans="1:14" ht="38.25" hidden="1" outlineLevel="2" x14ac:dyDescent="0.25">
      <c r="A368" s="79">
        <v>336</v>
      </c>
      <c r="B368" s="70" t="s">
        <v>150</v>
      </c>
      <c r="C368" s="79">
        <v>46276262</v>
      </c>
      <c r="D368" s="80" t="s">
        <v>587</v>
      </c>
      <c r="E368" s="81">
        <v>1553860</v>
      </c>
      <c r="F368" s="70" t="s">
        <v>151</v>
      </c>
      <c r="G368" s="82" t="s">
        <v>12</v>
      </c>
      <c r="H368" s="82" t="s">
        <v>19</v>
      </c>
      <c r="I368" s="82" t="s">
        <v>152</v>
      </c>
      <c r="J368" s="48">
        <v>1269590</v>
      </c>
      <c r="K368" s="83">
        <v>0</v>
      </c>
      <c r="L368" s="83">
        <v>69800</v>
      </c>
      <c r="M368" s="83">
        <v>0</v>
      </c>
      <c r="N368" s="83">
        <f>SUM(J368:M368)</f>
        <v>1339390</v>
      </c>
    </row>
    <row r="369" spans="1:14" ht="38.25" hidden="1" outlineLevel="2" x14ac:dyDescent="0.25">
      <c r="A369" s="79">
        <v>337</v>
      </c>
      <c r="B369" s="70" t="s">
        <v>211</v>
      </c>
      <c r="C369" s="79">
        <v>47997885</v>
      </c>
      <c r="D369" s="80" t="s">
        <v>587</v>
      </c>
      <c r="E369" s="81">
        <v>6155658</v>
      </c>
      <c r="F369" s="70" t="s">
        <v>223</v>
      </c>
      <c r="G369" s="82" t="s">
        <v>12</v>
      </c>
      <c r="H369" s="82" t="s">
        <v>19</v>
      </c>
      <c r="I369" s="82" t="s">
        <v>109</v>
      </c>
      <c r="J369" s="48">
        <v>1904390</v>
      </c>
      <c r="K369" s="83">
        <v>0</v>
      </c>
      <c r="L369" s="83">
        <v>104600</v>
      </c>
      <c r="M369" s="83">
        <v>0</v>
      </c>
      <c r="N369" s="83">
        <f>SUM(J369:M369)</f>
        <v>2008990</v>
      </c>
    </row>
    <row r="370" spans="1:14" ht="38.25" hidden="1" outlineLevel="2" x14ac:dyDescent="0.25">
      <c r="A370" s="79">
        <v>338</v>
      </c>
      <c r="B370" s="70" t="s">
        <v>250</v>
      </c>
      <c r="C370" s="84" t="s">
        <v>251</v>
      </c>
      <c r="D370" s="80" t="s">
        <v>587</v>
      </c>
      <c r="E370" s="81">
        <v>7963388</v>
      </c>
      <c r="F370" s="70" t="s">
        <v>252</v>
      </c>
      <c r="G370" s="82" t="s">
        <v>12</v>
      </c>
      <c r="H370" s="82" t="s">
        <v>19</v>
      </c>
      <c r="I370" s="82" t="s">
        <v>59</v>
      </c>
      <c r="J370" s="48">
        <v>1750000</v>
      </c>
      <c r="K370" s="83">
        <v>0</v>
      </c>
      <c r="L370" s="83">
        <v>99000</v>
      </c>
      <c r="M370" s="83">
        <v>0</v>
      </c>
      <c r="N370" s="83">
        <f>SUM(J370:M370)</f>
        <v>1849000</v>
      </c>
    </row>
    <row r="371" spans="1:14" ht="38.25" hidden="1" outlineLevel="2" x14ac:dyDescent="0.25">
      <c r="A371" s="79">
        <v>339</v>
      </c>
      <c r="B371" s="70" t="s">
        <v>342</v>
      </c>
      <c r="C371" s="79">
        <v>60557621</v>
      </c>
      <c r="D371" s="80" t="s">
        <v>587</v>
      </c>
      <c r="E371" s="81">
        <v>8952114</v>
      </c>
      <c r="F371" s="70" t="s">
        <v>349</v>
      </c>
      <c r="G371" s="82" t="s">
        <v>12</v>
      </c>
      <c r="H371" s="82" t="s">
        <v>19</v>
      </c>
      <c r="I371" s="82" t="s">
        <v>350</v>
      </c>
      <c r="J371" s="48">
        <v>1504640</v>
      </c>
      <c r="K371" s="83">
        <v>0</v>
      </c>
      <c r="L371" s="83">
        <v>102600</v>
      </c>
      <c r="M371" s="83">
        <v>0</v>
      </c>
      <c r="N371" s="83">
        <f>SUM(J371:M371)</f>
        <v>1607240</v>
      </c>
    </row>
    <row r="372" spans="1:14" ht="25.5" hidden="1" outlineLevel="2" x14ac:dyDescent="0.25">
      <c r="A372" s="79">
        <v>340</v>
      </c>
      <c r="B372" s="70" t="s">
        <v>365</v>
      </c>
      <c r="C372" s="79">
        <v>67028144</v>
      </c>
      <c r="D372" s="80" t="s">
        <v>587</v>
      </c>
      <c r="E372" s="81">
        <v>4158057</v>
      </c>
      <c r="F372" s="70" t="s">
        <v>367</v>
      </c>
      <c r="G372" s="82" t="s">
        <v>12</v>
      </c>
      <c r="H372" s="82" t="s">
        <v>52</v>
      </c>
      <c r="I372" s="82" t="s">
        <v>14</v>
      </c>
      <c r="J372" s="48">
        <v>920450</v>
      </c>
      <c r="K372" s="83">
        <v>0</v>
      </c>
      <c r="L372" s="83">
        <v>50500</v>
      </c>
      <c r="M372" s="83">
        <v>0</v>
      </c>
      <c r="N372" s="83">
        <f>SUM(J372:M372)</f>
        <v>970950</v>
      </c>
    </row>
    <row r="373" spans="1:14" outlineLevel="1" collapsed="1" x14ac:dyDescent="0.25">
      <c r="A373" s="79"/>
      <c r="B373" s="70"/>
      <c r="C373" s="79"/>
      <c r="D373" s="95" t="s">
        <v>693</v>
      </c>
      <c r="E373" s="81"/>
      <c r="F373" s="70"/>
      <c r="G373" s="82"/>
      <c r="H373" s="82"/>
      <c r="I373" s="82"/>
      <c r="J373" s="48">
        <f>SUBTOTAL(9,J364:J372)</f>
        <v>14796620</v>
      </c>
      <c r="K373" s="83">
        <f>SUBTOTAL(9,K364:K372)</f>
        <v>0</v>
      </c>
      <c r="L373" s="83">
        <f>SUBTOTAL(9,L364:L372)</f>
        <v>881600</v>
      </c>
      <c r="M373" s="83">
        <f>SUBTOTAL(9,M364:M372)</f>
        <v>0</v>
      </c>
      <c r="N373" s="83">
        <f>SUBTOTAL(9,N364:N372)</f>
        <v>15678220</v>
      </c>
    </row>
    <row r="374" spans="1:14" ht="51" hidden="1" outlineLevel="2" x14ac:dyDescent="0.25">
      <c r="A374" s="79">
        <v>341</v>
      </c>
      <c r="B374" s="70" t="s">
        <v>68</v>
      </c>
      <c r="C374" s="79">
        <v>26593823</v>
      </c>
      <c r="D374" s="80" t="s">
        <v>70</v>
      </c>
      <c r="E374" s="81">
        <v>8437310</v>
      </c>
      <c r="F374" s="70" t="s">
        <v>70</v>
      </c>
      <c r="G374" s="82" t="s">
        <v>48</v>
      </c>
      <c r="H374" s="82" t="s">
        <v>44</v>
      </c>
      <c r="I374" s="82" t="s">
        <v>32</v>
      </c>
      <c r="J374" s="48">
        <v>914520</v>
      </c>
      <c r="K374" s="83">
        <v>0</v>
      </c>
      <c r="L374" s="83">
        <v>72600</v>
      </c>
      <c r="M374" s="83">
        <v>0</v>
      </c>
      <c r="N374" s="83">
        <f>SUM(J374:M374)</f>
        <v>987120</v>
      </c>
    </row>
    <row r="375" spans="1:14" ht="51" hidden="1" outlineLevel="2" x14ac:dyDescent="0.25">
      <c r="A375" s="79">
        <v>342</v>
      </c>
      <c r="B375" s="70" t="s">
        <v>302</v>
      </c>
      <c r="C375" s="79">
        <v>29314747</v>
      </c>
      <c r="D375" s="80" t="s">
        <v>70</v>
      </c>
      <c r="E375" s="81">
        <v>6221407</v>
      </c>
      <c r="F375" s="70" t="s">
        <v>302</v>
      </c>
      <c r="G375" s="82" t="s">
        <v>48</v>
      </c>
      <c r="H375" s="82" t="s">
        <v>44</v>
      </c>
      <c r="I375" s="82" t="s">
        <v>304</v>
      </c>
      <c r="J375" s="48">
        <v>781920</v>
      </c>
      <c r="K375" s="83">
        <v>0</v>
      </c>
      <c r="L375" s="83">
        <v>0</v>
      </c>
      <c r="M375" s="83">
        <v>0</v>
      </c>
      <c r="N375" s="83">
        <f>SUM(J375:M375)</f>
        <v>781920</v>
      </c>
    </row>
    <row r="376" spans="1:14" outlineLevel="1" collapsed="1" x14ac:dyDescent="0.25">
      <c r="A376" s="79"/>
      <c r="B376" s="70"/>
      <c r="C376" s="79"/>
      <c r="D376" s="95" t="s">
        <v>694</v>
      </c>
      <c r="E376" s="81"/>
      <c r="F376" s="70"/>
      <c r="G376" s="82"/>
      <c r="H376" s="82"/>
      <c r="I376" s="82"/>
      <c r="J376" s="48">
        <f>SUBTOTAL(9,J374:J375)</f>
        <v>1696440</v>
      </c>
      <c r="K376" s="83">
        <f>SUBTOTAL(9,K374:K375)</f>
        <v>0</v>
      </c>
      <c r="L376" s="83">
        <f>SUBTOTAL(9,L374:L375)</f>
        <v>72600</v>
      </c>
      <c r="M376" s="83">
        <f>SUBTOTAL(9,M374:M375)</f>
        <v>0</v>
      </c>
      <c r="N376" s="83">
        <f>SUBTOTAL(9,N374:N375)</f>
        <v>1769040</v>
      </c>
    </row>
    <row r="377" spans="1:14" ht="38.25" hidden="1" outlineLevel="2" x14ac:dyDescent="0.25">
      <c r="A377" s="79">
        <v>343</v>
      </c>
      <c r="B377" s="70" t="s">
        <v>614</v>
      </c>
      <c r="C377" s="79">
        <v>28634764</v>
      </c>
      <c r="D377" s="80" t="s">
        <v>615</v>
      </c>
      <c r="E377" s="81">
        <v>7134850</v>
      </c>
      <c r="F377" s="70" t="s">
        <v>614</v>
      </c>
      <c r="G377" s="82" t="s">
        <v>28</v>
      </c>
      <c r="H377" s="82" t="s">
        <v>44</v>
      </c>
      <c r="I377" s="82" t="s">
        <v>59</v>
      </c>
      <c r="J377" s="48">
        <v>2489960</v>
      </c>
      <c r="K377" s="83">
        <v>0</v>
      </c>
      <c r="L377" s="83">
        <v>65500</v>
      </c>
      <c r="M377" s="83">
        <v>0</v>
      </c>
      <c r="N377" s="83">
        <f>SUM(J377:M377)</f>
        <v>2555460</v>
      </c>
    </row>
    <row r="378" spans="1:14" ht="63.75" hidden="1" outlineLevel="2" x14ac:dyDescent="0.25">
      <c r="A378" s="79">
        <v>344</v>
      </c>
      <c r="B378" s="70" t="s">
        <v>415</v>
      </c>
      <c r="C378" s="79">
        <v>70850917</v>
      </c>
      <c r="D378" s="80" t="s">
        <v>615</v>
      </c>
      <c r="E378" s="81">
        <v>7984513</v>
      </c>
      <c r="F378" s="70" t="s">
        <v>783</v>
      </c>
      <c r="G378" s="82" t="s">
        <v>28</v>
      </c>
      <c r="H378" s="82" t="s">
        <v>44</v>
      </c>
      <c r="I378" s="82" t="s">
        <v>14</v>
      </c>
      <c r="J378" s="48">
        <v>3043290</v>
      </c>
      <c r="K378" s="83">
        <v>0</v>
      </c>
      <c r="L378" s="83">
        <v>80100</v>
      </c>
      <c r="M378" s="83">
        <v>0</v>
      </c>
      <c r="N378" s="83">
        <f>SUM(J378:M378)</f>
        <v>3123390</v>
      </c>
    </row>
    <row r="379" spans="1:14" outlineLevel="1" collapsed="1" x14ac:dyDescent="0.25">
      <c r="A379" s="79"/>
      <c r="B379" s="70"/>
      <c r="C379" s="79"/>
      <c r="D379" s="95" t="s">
        <v>695</v>
      </c>
      <c r="E379" s="81"/>
      <c r="F379" s="70"/>
      <c r="G379" s="82"/>
      <c r="H379" s="82"/>
      <c r="I379" s="82"/>
      <c r="J379" s="48">
        <f>SUBTOTAL(9,J377:J378)</f>
        <v>5533250</v>
      </c>
      <c r="K379" s="83">
        <f>SUBTOTAL(9,K377:K378)</f>
        <v>0</v>
      </c>
      <c r="L379" s="83">
        <f>SUBTOTAL(9,L377:L378)</f>
        <v>145600</v>
      </c>
      <c r="M379" s="83">
        <f>SUBTOTAL(9,M377:M378)</f>
        <v>0</v>
      </c>
      <c r="N379" s="83">
        <f>SUBTOTAL(9,N377:N378)</f>
        <v>5678850</v>
      </c>
    </row>
    <row r="380" spans="1:14" x14ac:dyDescent="0.25">
      <c r="A380" s="90"/>
      <c r="B380" s="91"/>
      <c r="C380" s="92"/>
      <c r="D380" s="93" t="s">
        <v>482</v>
      </c>
      <c r="E380" s="92"/>
      <c r="F380" s="91"/>
      <c r="G380" s="91"/>
      <c r="H380" s="91"/>
      <c r="I380" s="91"/>
      <c r="J380" s="94">
        <f>SUBTOTAL(9,J5:J378)</f>
        <v>1565844755</v>
      </c>
      <c r="K380" s="94">
        <f>SUBTOTAL(9,K5:K378)</f>
        <v>20465100</v>
      </c>
      <c r="L380" s="94">
        <f>SUBTOTAL(9,L5:L378)</f>
        <v>42791700</v>
      </c>
      <c r="M380" s="94">
        <f>SUBTOTAL(9,M5:M378)</f>
        <v>16642300</v>
      </c>
      <c r="N380" s="94">
        <f>SUBTOTAL(9,N5:N378)</f>
        <v>1645743855</v>
      </c>
    </row>
    <row r="381" spans="1:14" s="16" customFormat="1" ht="30" customHeight="1" x14ac:dyDescent="0.25"/>
    <row r="382" spans="1:14" x14ac:dyDescent="0.25">
      <c r="A382" s="90" t="s">
        <v>467</v>
      </c>
      <c r="B382" s="91"/>
      <c r="C382" s="92"/>
      <c r="D382" s="93"/>
      <c r="E382" s="92"/>
      <c r="F382" s="91"/>
      <c r="G382" s="91"/>
      <c r="H382" s="91"/>
      <c r="I382" s="91"/>
      <c r="J382" s="94">
        <v>1565844755</v>
      </c>
      <c r="K382" s="94">
        <v>20465100</v>
      </c>
      <c r="L382" s="94">
        <v>42791700</v>
      </c>
      <c r="M382" s="94">
        <v>16642300</v>
      </c>
      <c r="N382" s="94">
        <v>1645743855</v>
      </c>
    </row>
    <row r="388" spans="1:1" x14ac:dyDescent="0.25">
      <c r="A388" s="11"/>
    </row>
    <row r="389" spans="1:1" x14ac:dyDescent="0.25">
      <c r="A389" s="11"/>
    </row>
  </sheetData>
  <autoFilter ref="A5:N381" xr:uid="{00000000-0009-0000-0000-000000000000}"/>
  <sortState xmlns:xlrd2="http://schemas.microsoft.com/office/spreadsheetml/2017/richdata2" ref="B6:N378">
    <sortCondition ref="D6:D378"/>
    <sortCondition ref="B6:B378"/>
    <sortCondition ref="E6:E378"/>
  </sortState>
  <mergeCells count="10">
    <mergeCell ref="J4:N4"/>
    <mergeCell ref="E4:E5"/>
    <mergeCell ref="F4:F5"/>
    <mergeCell ref="G4:G5"/>
    <mergeCell ref="H4:H5"/>
    <mergeCell ref="I4:I5"/>
    <mergeCell ref="A4:A5"/>
    <mergeCell ref="B4:B5"/>
    <mergeCell ref="C4:C5"/>
    <mergeCell ref="D4:D5"/>
  </mergeCells>
  <conditionalFormatting sqref="E366:E379">
    <cfRule type="duplicateValues" dxfId="3" priority="14"/>
  </conditionalFormatting>
  <conditionalFormatting sqref="E47:E340">
    <cfRule type="duplicateValues" dxfId="2" priority="52"/>
  </conditionalFormatting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BDB534-2C5D-4BD3-891A-C2A110529CED}">
  <dimension ref="A1:N372"/>
  <sheetViews>
    <sheetView zoomScale="80" zoomScaleNormal="80" workbookViewId="0">
      <pane ySplit="5" topLeftCell="A19" activePane="bottomLeft" state="frozen"/>
      <selection pane="bottomLeft" activeCell="I65" sqref="I65"/>
    </sheetView>
  </sheetViews>
  <sheetFormatPr defaultColWidth="9.140625" defaultRowHeight="15" outlineLevelRow="2" x14ac:dyDescent="0.25"/>
  <cols>
    <col min="1" max="1" width="6.5703125" customWidth="1"/>
    <col min="2" max="2" width="19.5703125" customWidth="1"/>
    <col min="3" max="3" width="11.7109375" customWidth="1"/>
    <col min="4" max="4" width="30.140625" customWidth="1"/>
    <col min="5" max="5" width="13.85546875" customWidth="1"/>
    <col min="6" max="6" width="29" customWidth="1"/>
    <col min="7" max="7" width="14.5703125" customWidth="1"/>
    <col min="8" max="8" width="15.7109375" customWidth="1"/>
    <col min="9" max="9" width="18" customWidth="1"/>
    <col min="10" max="14" width="16.7109375" customWidth="1"/>
  </cols>
  <sheetData>
    <row r="1" spans="1:14" s="16" customFormat="1" ht="15.75" x14ac:dyDescent="0.2">
      <c r="A1" s="32" t="s">
        <v>787</v>
      </c>
      <c r="C1" s="27"/>
      <c r="E1" s="27"/>
      <c r="G1" s="75"/>
    </row>
    <row r="2" spans="1:14" s="16" customFormat="1" ht="12.75" x14ac:dyDescent="0.2">
      <c r="A2" s="11"/>
      <c r="C2" s="27"/>
      <c r="E2" s="27"/>
      <c r="G2" s="75"/>
    </row>
    <row r="3" spans="1:14" s="16" customFormat="1" ht="12.75" x14ac:dyDescent="0.2">
      <c r="A3" s="11"/>
      <c r="C3" s="27"/>
      <c r="E3" s="27"/>
      <c r="G3" s="75"/>
    </row>
    <row r="4" spans="1:14" s="27" customFormat="1" ht="36.75" customHeight="1" x14ac:dyDescent="0.25">
      <c r="A4" s="76" t="s">
        <v>463</v>
      </c>
      <c r="B4" s="76" t="s">
        <v>0</v>
      </c>
      <c r="C4" s="76" t="s">
        <v>1</v>
      </c>
      <c r="D4" s="76" t="s">
        <v>2</v>
      </c>
      <c r="E4" s="76" t="s">
        <v>3</v>
      </c>
      <c r="F4" s="76" t="s">
        <v>4</v>
      </c>
      <c r="G4" s="76" t="s">
        <v>788</v>
      </c>
      <c r="H4" s="76" t="s">
        <v>789</v>
      </c>
      <c r="I4" s="76" t="s">
        <v>7</v>
      </c>
      <c r="J4" s="77" t="s">
        <v>991</v>
      </c>
      <c r="K4" s="77"/>
      <c r="L4" s="77"/>
      <c r="M4" s="77"/>
      <c r="N4" s="77"/>
    </row>
    <row r="5" spans="1:14" s="27" customFormat="1" ht="60" customHeight="1" outlineLevel="1" x14ac:dyDescent="0.25">
      <c r="A5" s="76"/>
      <c r="B5" s="76"/>
      <c r="C5" s="76"/>
      <c r="D5" s="76"/>
      <c r="E5" s="76"/>
      <c r="F5" s="76"/>
      <c r="G5" s="76"/>
      <c r="H5" s="76"/>
      <c r="I5" s="76"/>
      <c r="J5" s="78" t="s">
        <v>464</v>
      </c>
      <c r="K5" s="78" t="s">
        <v>769</v>
      </c>
      <c r="L5" s="78" t="s">
        <v>790</v>
      </c>
      <c r="M5" s="78" t="s">
        <v>791</v>
      </c>
      <c r="N5" s="78" t="s">
        <v>467</v>
      </c>
    </row>
    <row r="6" spans="1:14" ht="38.25" hidden="1" outlineLevel="2" x14ac:dyDescent="0.25">
      <c r="A6" s="79">
        <v>1</v>
      </c>
      <c r="B6" s="70" t="s">
        <v>33</v>
      </c>
      <c r="C6" s="79">
        <v>29267609</v>
      </c>
      <c r="D6" s="80" t="s">
        <v>590</v>
      </c>
      <c r="E6" s="81">
        <v>8868114</v>
      </c>
      <c r="F6" s="70" t="s">
        <v>39</v>
      </c>
      <c r="G6" s="82" t="s">
        <v>28</v>
      </c>
      <c r="H6" s="82" t="s">
        <v>19</v>
      </c>
      <c r="I6" s="82" t="s">
        <v>37</v>
      </c>
      <c r="J6" s="48">
        <v>4993000</v>
      </c>
      <c r="K6" s="83">
        <v>0</v>
      </c>
      <c r="L6" s="83">
        <v>0</v>
      </c>
      <c r="M6" s="83">
        <v>0</v>
      </c>
      <c r="N6" s="83">
        <f>SUM(J6:M6)</f>
        <v>4993000</v>
      </c>
    </row>
    <row r="7" spans="1:14" ht="38.25" hidden="1" outlineLevel="2" x14ac:dyDescent="0.25">
      <c r="A7" s="79">
        <v>2</v>
      </c>
      <c r="B7" s="70" t="s">
        <v>49</v>
      </c>
      <c r="C7" s="79">
        <v>25909614</v>
      </c>
      <c r="D7" s="80" t="s">
        <v>590</v>
      </c>
      <c r="E7" s="81">
        <v>8174297</v>
      </c>
      <c r="F7" s="70" t="s">
        <v>139</v>
      </c>
      <c r="G7" s="82" t="s">
        <v>28</v>
      </c>
      <c r="H7" s="82" t="s">
        <v>52</v>
      </c>
      <c r="I7" s="82" t="s">
        <v>59</v>
      </c>
      <c r="J7" s="48">
        <v>2554250</v>
      </c>
      <c r="K7" s="83">
        <v>0</v>
      </c>
      <c r="L7" s="83">
        <v>95500</v>
      </c>
      <c r="M7" s="83">
        <v>0</v>
      </c>
      <c r="N7" s="83">
        <f>SUM(J7:M7)</f>
        <v>2649750</v>
      </c>
    </row>
    <row r="8" spans="1:14" ht="38.25" hidden="1" outlineLevel="2" x14ac:dyDescent="0.25">
      <c r="A8" s="79">
        <v>3</v>
      </c>
      <c r="B8" s="70" t="s">
        <v>118</v>
      </c>
      <c r="C8" s="79" t="s">
        <v>119</v>
      </c>
      <c r="D8" s="80" t="s">
        <v>590</v>
      </c>
      <c r="E8" s="81">
        <v>7667268</v>
      </c>
      <c r="F8" s="70" t="s">
        <v>126</v>
      </c>
      <c r="G8" s="82" t="s">
        <v>28</v>
      </c>
      <c r="H8" s="82" t="s">
        <v>19</v>
      </c>
      <c r="I8" s="82" t="s">
        <v>59</v>
      </c>
      <c r="J8" s="48">
        <v>4556710</v>
      </c>
      <c r="K8" s="83">
        <v>0</v>
      </c>
      <c r="L8" s="83">
        <v>108300</v>
      </c>
      <c r="M8" s="83">
        <v>0</v>
      </c>
      <c r="N8" s="83">
        <f>SUM(J8:M8)</f>
        <v>4665010</v>
      </c>
    </row>
    <row r="9" spans="1:14" ht="25.5" hidden="1" outlineLevel="2" x14ac:dyDescent="0.25">
      <c r="A9" s="79">
        <v>4</v>
      </c>
      <c r="B9" s="70" t="s">
        <v>136</v>
      </c>
      <c r="C9" s="79">
        <v>18189750</v>
      </c>
      <c r="D9" s="80" t="s">
        <v>590</v>
      </c>
      <c r="E9" s="81">
        <v>6048242</v>
      </c>
      <c r="F9" s="70" t="s">
        <v>139</v>
      </c>
      <c r="G9" s="82" t="s">
        <v>28</v>
      </c>
      <c r="H9" s="82" t="s">
        <v>52</v>
      </c>
      <c r="I9" s="82" t="s">
        <v>37</v>
      </c>
      <c r="J9" s="48">
        <v>7270000</v>
      </c>
      <c r="K9" s="83">
        <v>0</v>
      </c>
      <c r="L9" s="83">
        <v>150000</v>
      </c>
      <c r="M9" s="83">
        <v>0</v>
      </c>
      <c r="N9" s="83">
        <f>SUM(J9:M9)</f>
        <v>7420000</v>
      </c>
    </row>
    <row r="10" spans="1:14" hidden="1" outlineLevel="2" x14ac:dyDescent="0.25">
      <c r="A10" s="79">
        <v>5</v>
      </c>
      <c r="B10" s="70" t="s">
        <v>150</v>
      </c>
      <c r="C10" s="79">
        <v>46276262</v>
      </c>
      <c r="D10" s="80" t="s">
        <v>590</v>
      </c>
      <c r="E10" s="81">
        <v>3747876</v>
      </c>
      <c r="F10" s="70" t="s">
        <v>623</v>
      </c>
      <c r="G10" s="82" t="s">
        <v>28</v>
      </c>
      <c r="H10" s="82" t="s">
        <v>52</v>
      </c>
      <c r="I10" s="82" t="s">
        <v>153</v>
      </c>
      <c r="J10" s="48">
        <v>2799300</v>
      </c>
      <c r="K10" s="83">
        <v>0</v>
      </c>
      <c r="L10" s="83">
        <v>106200</v>
      </c>
      <c r="M10" s="83">
        <v>0</v>
      </c>
      <c r="N10" s="83">
        <f>SUM(J10:M10)</f>
        <v>2905500</v>
      </c>
    </row>
    <row r="11" spans="1:14" ht="38.25" hidden="1" outlineLevel="2" x14ac:dyDescent="0.25">
      <c r="A11" s="79">
        <v>6</v>
      </c>
      <c r="B11" s="70" t="s">
        <v>150</v>
      </c>
      <c r="C11" s="79">
        <v>46276262</v>
      </c>
      <c r="D11" s="80" t="s">
        <v>590</v>
      </c>
      <c r="E11" s="81">
        <v>3938476</v>
      </c>
      <c r="F11" s="70" t="s">
        <v>844</v>
      </c>
      <c r="G11" s="70" t="s">
        <v>28</v>
      </c>
      <c r="H11" s="70" t="s">
        <v>19</v>
      </c>
      <c r="I11" s="70" t="s">
        <v>153</v>
      </c>
      <c r="J11" s="48">
        <v>4902880</v>
      </c>
      <c r="K11" s="83">
        <v>0</v>
      </c>
      <c r="L11" s="83">
        <v>111300</v>
      </c>
      <c r="M11" s="83">
        <v>0</v>
      </c>
      <c r="N11" s="83">
        <f>SUM(J11:M11)</f>
        <v>5014180</v>
      </c>
    </row>
    <row r="12" spans="1:14" ht="38.25" hidden="1" outlineLevel="2" x14ac:dyDescent="0.25">
      <c r="A12" s="79">
        <v>7</v>
      </c>
      <c r="B12" s="70" t="s">
        <v>166</v>
      </c>
      <c r="C12" s="79">
        <v>44018886</v>
      </c>
      <c r="D12" s="80" t="s">
        <v>590</v>
      </c>
      <c r="E12" s="81">
        <v>2780805</v>
      </c>
      <c r="F12" s="70" t="s">
        <v>847</v>
      </c>
      <c r="G12" s="82" t="s">
        <v>28</v>
      </c>
      <c r="H12" s="82" t="s">
        <v>19</v>
      </c>
      <c r="I12" s="82" t="s">
        <v>81</v>
      </c>
      <c r="J12" s="48">
        <v>3656000</v>
      </c>
      <c r="K12" s="83">
        <v>0</v>
      </c>
      <c r="L12" s="83">
        <v>90200</v>
      </c>
      <c r="M12" s="83">
        <v>0</v>
      </c>
      <c r="N12" s="83">
        <f>SUM(J12:M12)</f>
        <v>3746200</v>
      </c>
    </row>
    <row r="13" spans="1:14" ht="38.25" hidden="1" outlineLevel="2" x14ac:dyDescent="0.25">
      <c r="A13" s="79">
        <v>8</v>
      </c>
      <c r="B13" s="70" t="s">
        <v>166</v>
      </c>
      <c r="C13" s="79">
        <v>44018886</v>
      </c>
      <c r="D13" s="80" t="s">
        <v>590</v>
      </c>
      <c r="E13" s="81">
        <v>7874565</v>
      </c>
      <c r="F13" s="82" t="s">
        <v>180</v>
      </c>
      <c r="G13" s="82" t="s">
        <v>28</v>
      </c>
      <c r="H13" s="82" t="s">
        <v>19</v>
      </c>
      <c r="I13" s="82" t="s">
        <v>81</v>
      </c>
      <c r="J13" s="48">
        <v>2724960</v>
      </c>
      <c r="K13" s="83">
        <v>0</v>
      </c>
      <c r="L13" s="83">
        <v>63100</v>
      </c>
      <c r="M13" s="83">
        <v>0</v>
      </c>
      <c r="N13" s="83">
        <f>SUM(J13:M13)</f>
        <v>2788060</v>
      </c>
    </row>
    <row r="14" spans="1:14" ht="25.5" hidden="1" outlineLevel="2" x14ac:dyDescent="0.25">
      <c r="A14" s="79">
        <v>9</v>
      </c>
      <c r="B14" s="70" t="s">
        <v>185</v>
      </c>
      <c r="C14" s="79">
        <v>48489336</v>
      </c>
      <c r="D14" s="80" t="s">
        <v>590</v>
      </c>
      <c r="E14" s="81">
        <v>3001486</v>
      </c>
      <c r="F14" s="70" t="s">
        <v>192</v>
      </c>
      <c r="G14" s="82" t="s">
        <v>28</v>
      </c>
      <c r="H14" s="82" t="s">
        <v>52</v>
      </c>
      <c r="I14" s="82" t="s">
        <v>187</v>
      </c>
      <c r="J14" s="48">
        <v>4062790</v>
      </c>
      <c r="K14" s="83">
        <v>0</v>
      </c>
      <c r="L14" s="83">
        <v>153900</v>
      </c>
      <c r="M14" s="83">
        <v>0</v>
      </c>
      <c r="N14" s="83">
        <f>SUM(J14:M14)</f>
        <v>4216690</v>
      </c>
    </row>
    <row r="15" spans="1:14" ht="25.5" hidden="1" outlineLevel="2" x14ac:dyDescent="0.25">
      <c r="A15" s="79">
        <v>10</v>
      </c>
      <c r="B15" s="70" t="s">
        <v>211</v>
      </c>
      <c r="C15" s="79">
        <v>47997885</v>
      </c>
      <c r="D15" s="80" t="s">
        <v>590</v>
      </c>
      <c r="E15" s="81">
        <v>3701441</v>
      </c>
      <c r="F15" s="70" t="s">
        <v>217</v>
      </c>
      <c r="G15" s="82" t="s">
        <v>28</v>
      </c>
      <c r="H15" s="82" t="s">
        <v>52</v>
      </c>
      <c r="I15" s="82" t="s">
        <v>101</v>
      </c>
      <c r="J15" s="48">
        <v>5305200</v>
      </c>
      <c r="K15" s="83">
        <v>0</v>
      </c>
      <c r="L15" s="83">
        <v>212400</v>
      </c>
      <c r="M15" s="83">
        <v>0</v>
      </c>
      <c r="N15" s="83">
        <f>SUM(J15:M15)</f>
        <v>5517600</v>
      </c>
    </row>
    <row r="16" spans="1:14" ht="25.5" hidden="1" outlineLevel="2" x14ac:dyDescent="0.25">
      <c r="A16" s="79">
        <v>11</v>
      </c>
      <c r="B16" s="70" t="s">
        <v>232</v>
      </c>
      <c r="C16" s="79">
        <v>44117434</v>
      </c>
      <c r="D16" s="80" t="s">
        <v>590</v>
      </c>
      <c r="E16" s="81">
        <v>2429799</v>
      </c>
      <c r="F16" s="70" t="s">
        <v>234</v>
      </c>
      <c r="G16" s="82" t="s">
        <v>28</v>
      </c>
      <c r="H16" s="82" t="s">
        <v>52</v>
      </c>
      <c r="I16" s="82" t="s">
        <v>14</v>
      </c>
      <c r="J16" s="48">
        <v>4228330</v>
      </c>
      <c r="K16" s="83">
        <v>0</v>
      </c>
      <c r="L16" s="83">
        <v>164600</v>
      </c>
      <c r="M16" s="83">
        <v>0</v>
      </c>
      <c r="N16" s="83">
        <f>SUM(J16:M16)</f>
        <v>4392930</v>
      </c>
    </row>
    <row r="17" spans="1:14" ht="38.25" hidden="1" outlineLevel="2" x14ac:dyDescent="0.25">
      <c r="A17" s="79">
        <v>12</v>
      </c>
      <c r="B17" s="70" t="s">
        <v>281</v>
      </c>
      <c r="C17" s="84" t="s">
        <v>282</v>
      </c>
      <c r="D17" s="80" t="s">
        <v>590</v>
      </c>
      <c r="E17" s="81">
        <v>8177650</v>
      </c>
      <c r="F17" s="70" t="s">
        <v>285</v>
      </c>
      <c r="G17" s="82" t="s">
        <v>28</v>
      </c>
      <c r="H17" s="82" t="s">
        <v>19</v>
      </c>
      <c r="I17" s="82" t="s">
        <v>14</v>
      </c>
      <c r="J17" s="48">
        <v>1797890</v>
      </c>
      <c r="K17" s="83">
        <v>0</v>
      </c>
      <c r="L17" s="83">
        <v>42100</v>
      </c>
      <c r="M17" s="83">
        <v>0</v>
      </c>
      <c r="N17" s="83">
        <f>SUM(J17:M17)</f>
        <v>1839990</v>
      </c>
    </row>
    <row r="18" spans="1:14" hidden="1" outlineLevel="2" x14ac:dyDescent="0.25">
      <c r="A18" s="79">
        <v>13</v>
      </c>
      <c r="B18" s="70" t="s">
        <v>297</v>
      </c>
      <c r="C18" s="79">
        <v>26928060</v>
      </c>
      <c r="D18" s="80" t="s">
        <v>590</v>
      </c>
      <c r="E18" s="81">
        <v>3073634</v>
      </c>
      <c r="F18" s="70" t="s">
        <v>297</v>
      </c>
      <c r="G18" s="82" t="s">
        <v>28</v>
      </c>
      <c r="H18" s="82" t="s">
        <v>52</v>
      </c>
      <c r="I18" s="82" t="s">
        <v>81</v>
      </c>
      <c r="J18" s="48">
        <v>2141320</v>
      </c>
      <c r="K18" s="83">
        <v>0</v>
      </c>
      <c r="L18" s="83">
        <v>132700</v>
      </c>
      <c r="M18" s="83">
        <v>0</v>
      </c>
      <c r="N18" s="83">
        <f>SUM(J18:M18)</f>
        <v>2274020</v>
      </c>
    </row>
    <row r="19" spans="1:14" outlineLevel="1" collapsed="1" x14ac:dyDescent="0.25">
      <c r="A19" s="79"/>
      <c r="B19" s="70"/>
      <c r="C19" s="79"/>
      <c r="D19" s="95" t="s">
        <v>666</v>
      </c>
      <c r="E19" s="81"/>
      <c r="F19" s="70"/>
      <c r="G19" s="82"/>
      <c r="H19" s="82"/>
      <c r="I19" s="82"/>
      <c r="J19" s="48">
        <f>SUBTOTAL(9,J6:J18)</f>
        <v>50992630</v>
      </c>
      <c r="K19" s="83">
        <f>SUBTOTAL(9,K6:K18)</f>
        <v>0</v>
      </c>
      <c r="L19" s="83">
        <f>SUBTOTAL(9,L6:L18)</f>
        <v>1430300</v>
      </c>
      <c r="M19" s="83">
        <f>SUBTOTAL(9,M6:M18)</f>
        <v>0</v>
      </c>
      <c r="N19" s="83">
        <f>SUBTOTAL(9,N6:N18)</f>
        <v>52422930</v>
      </c>
    </row>
    <row r="20" spans="1:14" ht="38.25" hidden="1" outlineLevel="2" x14ac:dyDescent="0.25">
      <c r="A20" s="79">
        <v>14</v>
      </c>
      <c r="B20" s="70" t="s">
        <v>71</v>
      </c>
      <c r="C20" s="79">
        <v>25300083</v>
      </c>
      <c r="D20" s="80" t="s">
        <v>598</v>
      </c>
      <c r="E20" s="81">
        <v>3989281</v>
      </c>
      <c r="F20" s="70" t="s">
        <v>75</v>
      </c>
      <c r="G20" s="82" t="s">
        <v>18</v>
      </c>
      <c r="H20" s="82" t="s">
        <v>44</v>
      </c>
      <c r="I20" s="82" t="s">
        <v>14</v>
      </c>
      <c r="J20" s="48">
        <v>3754830</v>
      </c>
      <c r="K20" s="83">
        <v>0</v>
      </c>
      <c r="L20" s="83">
        <v>0</v>
      </c>
      <c r="M20" s="83">
        <v>0</v>
      </c>
      <c r="N20" s="83">
        <f>SUM(J20:M20)</f>
        <v>3754830</v>
      </c>
    </row>
    <row r="21" spans="1:14" ht="38.25" hidden="1" outlineLevel="2" x14ac:dyDescent="0.25">
      <c r="A21" s="79">
        <v>15</v>
      </c>
      <c r="B21" s="70" t="s">
        <v>71</v>
      </c>
      <c r="C21" s="79">
        <v>25300083</v>
      </c>
      <c r="D21" s="80" t="s">
        <v>598</v>
      </c>
      <c r="E21" s="81">
        <v>8323765</v>
      </c>
      <c r="F21" s="70" t="s">
        <v>78</v>
      </c>
      <c r="G21" s="82" t="s">
        <v>18</v>
      </c>
      <c r="H21" s="82" t="s">
        <v>44</v>
      </c>
      <c r="I21" s="82" t="s">
        <v>14</v>
      </c>
      <c r="J21" s="48">
        <v>2642250</v>
      </c>
      <c r="K21" s="83">
        <v>0</v>
      </c>
      <c r="L21" s="83">
        <v>0</v>
      </c>
      <c r="M21" s="83">
        <v>0</v>
      </c>
      <c r="N21" s="83">
        <f>SUM(J21:M21)</f>
        <v>2642250</v>
      </c>
    </row>
    <row r="22" spans="1:14" ht="38.25" hidden="1" outlineLevel="2" x14ac:dyDescent="0.25">
      <c r="A22" s="79">
        <v>16</v>
      </c>
      <c r="B22" s="70" t="s">
        <v>159</v>
      </c>
      <c r="C22" s="79">
        <v>70435618</v>
      </c>
      <c r="D22" s="80" t="s">
        <v>598</v>
      </c>
      <c r="E22" s="81">
        <v>1187474</v>
      </c>
      <c r="F22" s="70" t="s">
        <v>160</v>
      </c>
      <c r="G22" s="70" t="s">
        <v>18</v>
      </c>
      <c r="H22" s="70" t="s">
        <v>44</v>
      </c>
      <c r="I22" s="70" t="s">
        <v>143</v>
      </c>
      <c r="J22" s="48">
        <v>2195910</v>
      </c>
      <c r="K22" s="83">
        <v>214900</v>
      </c>
      <c r="L22" s="83">
        <v>0</v>
      </c>
      <c r="M22" s="83">
        <v>0</v>
      </c>
      <c r="N22" s="83">
        <f>SUM(J22:M22)</f>
        <v>2410810</v>
      </c>
    </row>
    <row r="23" spans="1:14" ht="38.25" hidden="1" outlineLevel="2" x14ac:dyDescent="0.25">
      <c r="A23" s="79">
        <v>17</v>
      </c>
      <c r="B23" s="70" t="s">
        <v>166</v>
      </c>
      <c r="C23" s="79">
        <v>44018886</v>
      </c>
      <c r="D23" s="80" t="s">
        <v>598</v>
      </c>
      <c r="E23" s="81">
        <v>1963715</v>
      </c>
      <c r="F23" s="70" t="s">
        <v>169</v>
      </c>
      <c r="G23" s="82" t="s">
        <v>18</v>
      </c>
      <c r="H23" s="82" t="s">
        <v>44</v>
      </c>
      <c r="I23" s="82" t="s">
        <v>81</v>
      </c>
      <c r="J23" s="48">
        <v>1706140</v>
      </c>
      <c r="K23" s="83">
        <v>171400</v>
      </c>
      <c r="L23" s="83">
        <v>0</v>
      </c>
      <c r="M23" s="83">
        <v>0</v>
      </c>
      <c r="N23" s="83">
        <f>SUM(J23:M23)</f>
        <v>1877540</v>
      </c>
    </row>
    <row r="24" spans="1:14" ht="25.5" hidden="1" outlineLevel="2" x14ac:dyDescent="0.25">
      <c r="A24" s="79">
        <v>18</v>
      </c>
      <c r="B24" s="70" t="s">
        <v>166</v>
      </c>
      <c r="C24" s="79">
        <v>44018886</v>
      </c>
      <c r="D24" s="80" t="s">
        <v>598</v>
      </c>
      <c r="E24" s="81">
        <v>5553082</v>
      </c>
      <c r="F24" s="70" t="s">
        <v>178</v>
      </c>
      <c r="G24" s="82" t="s">
        <v>18</v>
      </c>
      <c r="H24" s="82" t="s">
        <v>13</v>
      </c>
      <c r="I24" s="82" t="s">
        <v>81</v>
      </c>
      <c r="J24" s="48">
        <v>1239030</v>
      </c>
      <c r="K24" s="83">
        <v>127900</v>
      </c>
      <c r="L24" s="83">
        <v>0</v>
      </c>
      <c r="M24" s="83">
        <v>0</v>
      </c>
      <c r="N24" s="83">
        <f>SUM(J24:M24)</f>
        <v>1366930</v>
      </c>
    </row>
    <row r="25" spans="1:14" ht="25.5" hidden="1" outlineLevel="2" x14ac:dyDescent="0.25">
      <c r="A25" s="79">
        <v>19</v>
      </c>
      <c r="B25" s="70" t="s">
        <v>232</v>
      </c>
      <c r="C25" s="84">
        <v>44117434</v>
      </c>
      <c r="D25" s="70" t="s">
        <v>598</v>
      </c>
      <c r="E25" s="86">
        <v>3219933</v>
      </c>
      <c r="F25" s="70" t="s">
        <v>235</v>
      </c>
      <c r="G25" s="82" t="s">
        <v>18</v>
      </c>
      <c r="H25" s="82" t="s">
        <v>13</v>
      </c>
      <c r="I25" s="82" t="s">
        <v>14</v>
      </c>
      <c r="J25" s="48">
        <v>1561930</v>
      </c>
      <c r="K25" s="48">
        <v>153500</v>
      </c>
      <c r="L25" s="48">
        <v>0</v>
      </c>
      <c r="M25" s="83">
        <v>0</v>
      </c>
      <c r="N25" s="83">
        <f>SUM(J25:M25)</f>
        <v>1715430</v>
      </c>
    </row>
    <row r="26" spans="1:14" ht="28.5" customHeight="1" outlineLevel="1" collapsed="1" x14ac:dyDescent="0.25">
      <c r="A26" s="79"/>
      <c r="B26" s="70"/>
      <c r="C26" s="84"/>
      <c r="D26" s="96" t="s">
        <v>667</v>
      </c>
      <c r="E26" s="86"/>
      <c r="F26" s="70"/>
      <c r="G26" s="82"/>
      <c r="H26" s="82"/>
      <c r="I26" s="82"/>
      <c r="J26" s="48">
        <f>SUBTOTAL(9,J20:J25)</f>
        <v>13100090</v>
      </c>
      <c r="K26" s="48">
        <f>SUBTOTAL(9,K20:K25)</f>
        <v>667700</v>
      </c>
      <c r="L26" s="48">
        <f>SUBTOTAL(9,L20:L25)</f>
        <v>0</v>
      </c>
      <c r="M26" s="83">
        <f>SUBTOTAL(9,M20:M25)</f>
        <v>0</v>
      </c>
      <c r="N26" s="83">
        <f>SUBTOTAL(9,N20:N25)</f>
        <v>13767790</v>
      </c>
    </row>
    <row r="27" spans="1:14" ht="38.25" hidden="1" outlineLevel="2" x14ac:dyDescent="0.25">
      <c r="A27" s="79">
        <v>20</v>
      </c>
      <c r="B27" s="70" t="s">
        <v>699</v>
      </c>
      <c r="C27" s="79">
        <v>70829560</v>
      </c>
      <c r="D27" s="80" t="s">
        <v>603</v>
      </c>
      <c r="E27" s="81">
        <v>3253298</v>
      </c>
      <c r="F27" s="70" t="s">
        <v>792</v>
      </c>
      <c r="G27" s="82" t="s">
        <v>18</v>
      </c>
      <c r="H27" s="82" t="s">
        <v>44</v>
      </c>
      <c r="I27" s="82" t="s">
        <v>14</v>
      </c>
      <c r="J27" s="48">
        <v>1415550</v>
      </c>
      <c r="K27" s="83">
        <v>99300</v>
      </c>
      <c r="L27" s="83">
        <v>0</v>
      </c>
      <c r="M27" s="83">
        <v>0</v>
      </c>
      <c r="N27" s="83">
        <f>SUM(J27:M27)</f>
        <v>1514850</v>
      </c>
    </row>
    <row r="28" spans="1:14" ht="38.25" hidden="1" outlineLevel="2" x14ac:dyDescent="0.25">
      <c r="A28" s="79">
        <v>21</v>
      </c>
      <c r="B28" s="70" t="s">
        <v>87</v>
      </c>
      <c r="C28" s="84">
        <v>65267991</v>
      </c>
      <c r="D28" s="70" t="s">
        <v>603</v>
      </c>
      <c r="E28" s="86">
        <v>8496098</v>
      </c>
      <c r="F28" s="70" t="s">
        <v>811</v>
      </c>
      <c r="G28" s="82" t="s">
        <v>18</v>
      </c>
      <c r="H28" s="82" t="s">
        <v>44</v>
      </c>
      <c r="I28" s="82" t="s">
        <v>81</v>
      </c>
      <c r="J28" s="48">
        <v>1805940</v>
      </c>
      <c r="K28" s="48">
        <v>100000</v>
      </c>
      <c r="L28" s="48">
        <v>0</v>
      </c>
      <c r="M28" s="83">
        <v>0</v>
      </c>
      <c r="N28" s="83">
        <f>SUM(J28:M28)</f>
        <v>1905940</v>
      </c>
    </row>
    <row r="29" spans="1:14" ht="25.5" hidden="1" outlineLevel="2" x14ac:dyDescent="0.25">
      <c r="A29" s="79">
        <v>22</v>
      </c>
      <c r="B29" s="70" t="s">
        <v>91</v>
      </c>
      <c r="C29" s="79">
        <v>73633178</v>
      </c>
      <c r="D29" s="80" t="s">
        <v>603</v>
      </c>
      <c r="E29" s="81">
        <v>3893111</v>
      </c>
      <c r="F29" s="82" t="s">
        <v>815</v>
      </c>
      <c r="G29" s="82" t="s">
        <v>18</v>
      </c>
      <c r="H29" s="82" t="s">
        <v>13</v>
      </c>
      <c r="I29" s="82" t="s">
        <v>59</v>
      </c>
      <c r="J29" s="48">
        <v>2045020</v>
      </c>
      <c r="K29" s="83">
        <v>146300</v>
      </c>
      <c r="L29" s="83">
        <v>0</v>
      </c>
      <c r="M29" s="83">
        <v>0</v>
      </c>
      <c r="N29" s="83">
        <f>SUM(J29:M29)</f>
        <v>2191320</v>
      </c>
    </row>
    <row r="30" spans="1:14" ht="25.5" hidden="1" outlineLevel="2" x14ac:dyDescent="0.25">
      <c r="A30" s="79">
        <v>23</v>
      </c>
      <c r="B30" s="70" t="s">
        <v>99</v>
      </c>
      <c r="C30" s="84">
        <v>73632783</v>
      </c>
      <c r="D30" s="70" t="s">
        <v>603</v>
      </c>
      <c r="E30" s="86">
        <v>7371787</v>
      </c>
      <c r="F30" s="70" t="s">
        <v>105</v>
      </c>
      <c r="G30" s="82" t="s">
        <v>18</v>
      </c>
      <c r="H30" s="82" t="s">
        <v>13</v>
      </c>
      <c r="I30" s="82" t="s">
        <v>101</v>
      </c>
      <c r="J30" s="48">
        <v>2349800</v>
      </c>
      <c r="K30" s="48">
        <v>164600</v>
      </c>
      <c r="L30" s="48">
        <v>0</v>
      </c>
      <c r="M30" s="83">
        <v>0</v>
      </c>
      <c r="N30" s="83">
        <f>SUM(J30:M30)</f>
        <v>2514400</v>
      </c>
    </row>
    <row r="31" spans="1:14" ht="25.5" hidden="1" outlineLevel="2" x14ac:dyDescent="0.25">
      <c r="A31" s="79">
        <v>24</v>
      </c>
      <c r="B31" s="70" t="s">
        <v>129</v>
      </c>
      <c r="C31" s="79">
        <v>47930560</v>
      </c>
      <c r="D31" s="80" t="s">
        <v>603</v>
      </c>
      <c r="E31" s="81">
        <v>4868538</v>
      </c>
      <c r="F31" s="70" t="s">
        <v>131</v>
      </c>
      <c r="G31" s="82" t="s">
        <v>18</v>
      </c>
      <c r="H31" s="82" t="s">
        <v>13</v>
      </c>
      <c r="I31" s="82" t="s">
        <v>56</v>
      </c>
      <c r="J31" s="48">
        <v>1999790</v>
      </c>
      <c r="K31" s="83">
        <v>146600</v>
      </c>
      <c r="L31" s="83">
        <v>0</v>
      </c>
      <c r="M31" s="83">
        <v>0</v>
      </c>
      <c r="N31" s="83">
        <f>SUM(J31:M31)</f>
        <v>2146390</v>
      </c>
    </row>
    <row r="32" spans="1:14" hidden="1" outlineLevel="2" x14ac:dyDescent="0.25">
      <c r="A32" s="79">
        <v>25</v>
      </c>
      <c r="B32" s="70" t="s">
        <v>142</v>
      </c>
      <c r="C32" s="79">
        <v>73633071</v>
      </c>
      <c r="D32" s="80" t="s">
        <v>603</v>
      </c>
      <c r="E32" s="81">
        <v>3349012</v>
      </c>
      <c r="F32" s="82" t="s">
        <v>144</v>
      </c>
      <c r="G32" s="82" t="s">
        <v>18</v>
      </c>
      <c r="H32" s="82" t="s">
        <v>13</v>
      </c>
      <c r="I32" s="82" t="s">
        <v>143</v>
      </c>
      <c r="J32" s="48">
        <v>1457260</v>
      </c>
      <c r="K32" s="83">
        <v>102700</v>
      </c>
      <c r="L32" s="83">
        <v>0</v>
      </c>
      <c r="M32" s="83">
        <v>0</v>
      </c>
      <c r="N32" s="83">
        <f>SUM(J32:M32)</f>
        <v>1559960</v>
      </c>
    </row>
    <row r="33" spans="1:14" ht="25.5" hidden="1" outlineLevel="2" x14ac:dyDescent="0.25">
      <c r="A33" s="79">
        <v>26</v>
      </c>
      <c r="B33" s="70" t="s">
        <v>145</v>
      </c>
      <c r="C33" s="79">
        <v>48773514</v>
      </c>
      <c r="D33" s="80" t="s">
        <v>603</v>
      </c>
      <c r="E33" s="81">
        <v>8251985</v>
      </c>
      <c r="F33" s="70" t="s">
        <v>149</v>
      </c>
      <c r="G33" s="82" t="s">
        <v>18</v>
      </c>
      <c r="H33" s="82" t="s">
        <v>13</v>
      </c>
      <c r="I33" s="82" t="s">
        <v>59</v>
      </c>
      <c r="J33" s="48">
        <v>1358970</v>
      </c>
      <c r="K33" s="83">
        <v>95500</v>
      </c>
      <c r="L33" s="83">
        <v>0</v>
      </c>
      <c r="M33" s="83">
        <v>0</v>
      </c>
      <c r="N33" s="83">
        <f>SUM(J33:M33)</f>
        <v>1454470</v>
      </c>
    </row>
    <row r="34" spans="1:14" hidden="1" outlineLevel="2" x14ac:dyDescent="0.25">
      <c r="A34" s="79">
        <v>27</v>
      </c>
      <c r="B34" s="70" t="s">
        <v>185</v>
      </c>
      <c r="C34" s="79">
        <v>48489336</v>
      </c>
      <c r="D34" s="80" t="s">
        <v>603</v>
      </c>
      <c r="E34" s="81">
        <v>8320216</v>
      </c>
      <c r="F34" s="70" t="s">
        <v>203</v>
      </c>
      <c r="G34" s="82" t="s">
        <v>18</v>
      </c>
      <c r="H34" s="82" t="s">
        <v>13</v>
      </c>
      <c r="I34" s="82" t="s">
        <v>187</v>
      </c>
      <c r="J34" s="48">
        <v>1248520</v>
      </c>
      <c r="K34" s="83">
        <v>87000</v>
      </c>
      <c r="L34" s="83">
        <v>0</v>
      </c>
      <c r="M34" s="83">
        <v>0</v>
      </c>
      <c r="N34" s="83">
        <f>SUM(J34:M34)</f>
        <v>1335520</v>
      </c>
    </row>
    <row r="35" spans="1:14" ht="38.25" hidden="1" outlineLevel="2" x14ac:dyDescent="0.25">
      <c r="A35" s="79">
        <v>28</v>
      </c>
      <c r="B35" s="70" t="s">
        <v>206</v>
      </c>
      <c r="C35" s="79">
        <v>73633607</v>
      </c>
      <c r="D35" s="80" t="s">
        <v>603</v>
      </c>
      <c r="E35" s="81">
        <v>9612699</v>
      </c>
      <c r="F35" s="70" t="s">
        <v>210</v>
      </c>
      <c r="G35" s="82" t="s">
        <v>18</v>
      </c>
      <c r="H35" s="82" t="s">
        <v>44</v>
      </c>
      <c r="I35" s="82" t="s">
        <v>53</v>
      </c>
      <c r="J35" s="48">
        <v>1524740</v>
      </c>
      <c r="K35" s="83">
        <v>0</v>
      </c>
      <c r="L35" s="83">
        <v>0</v>
      </c>
      <c r="M35" s="83">
        <v>0</v>
      </c>
      <c r="N35" s="83">
        <f>SUM(J35:M35)</f>
        <v>1524740</v>
      </c>
    </row>
    <row r="36" spans="1:14" ht="25.5" hidden="1" outlineLevel="2" x14ac:dyDescent="0.25">
      <c r="A36" s="79">
        <v>29</v>
      </c>
      <c r="B36" s="70" t="s">
        <v>211</v>
      </c>
      <c r="C36" s="79">
        <v>47997885</v>
      </c>
      <c r="D36" s="80" t="s">
        <v>603</v>
      </c>
      <c r="E36" s="81">
        <v>1669176</v>
      </c>
      <c r="F36" s="70" t="s">
        <v>210</v>
      </c>
      <c r="G36" s="82" t="s">
        <v>18</v>
      </c>
      <c r="H36" s="82" t="s">
        <v>13</v>
      </c>
      <c r="I36" s="82" t="s">
        <v>213</v>
      </c>
      <c r="J36" s="48">
        <v>2748190</v>
      </c>
      <c r="K36" s="83">
        <v>206200</v>
      </c>
      <c r="L36" s="83">
        <v>0</v>
      </c>
      <c r="M36" s="83">
        <v>0</v>
      </c>
      <c r="N36" s="83">
        <f>SUM(J36:M36)</f>
        <v>2954390</v>
      </c>
    </row>
    <row r="37" spans="1:14" hidden="1" outlineLevel="2" x14ac:dyDescent="0.25">
      <c r="A37" s="79">
        <v>30</v>
      </c>
      <c r="B37" s="70" t="s">
        <v>228</v>
      </c>
      <c r="C37" s="79">
        <v>44740778</v>
      </c>
      <c r="D37" s="80" t="s">
        <v>603</v>
      </c>
      <c r="E37" s="81">
        <v>1424535</v>
      </c>
      <c r="F37" s="70" t="s">
        <v>229</v>
      </c>
      <c r="G37" s="82" t="s">
        <v>18</v>
      </c>
      <c r="H37" s="82" t="s">
        <v>13</v>
      </c>
      <c r="I37" s="82" t="s">
        <v>59</v>
      </c>
      <c r="J37" s="48">
        <v>1154500</v>
      </c>
      <c r="K37" s="83">
        <v>85100</v>
      </c>
      <c r="L37" s="83">
        <v>0</v>
      </c>
      <c r="M37" s="83">
        <v>0</v>
      </c>
      <c r="N37" s="83">
        <f>SUM(J37:M37)</f>
        <v>1239600</v>
      </c>
    </row>
    <row r="38" spans="1:14" ht="25.5" hidden="1" outlineLevel="2" x14ac:dyDescent="0.25">
      <c r="A38" s="79">
        <v>31</v>
      </c>
      <c r="B38" s="70" t="s">
        <v>242</v>
      </c>
      <c r="C38" s="79">
        <v>26870011</v>
      </c>
      <c r="D38" s="80" t="s">
        <v>603</v>
      </c>
      <c r="E38" s="81">
        <v>4198127</v>
      </c>
      <c r="F38" s="70" t="s">
        <v>243</v>
      </c>
      <c r="G38" s="82" t="s">
        <v>18</v>
      </c>
      <c r="H38" s="82" t="s">
        <v>13</v>
      </c>
      <c r="I38" s="82" t="s">
        <v>59</v>
      </c>
      <c r="J38" s="48">
        <v>803000</v>
      </c>
      <c r="K38" s="83">
        <v>62600</v>
      </c>
      <c r="L38" s="83">
        <v>0</v>
      </c>
      <c r="M38" s="83">
        <v>0</v>
      </c>
      <c r="N38" s="83">
        <f>SUM(J38:M38)</f>
        <v>865600</v>
      </c>
    </row>
    <row r="39" spans="1:14" ht="38.25" hidden="1" outlineLevel="2" x14ac:dyDescent="0.25">
      <c r="A39" s="79">
        <v>32</v>
      </c>
      <c r="B39" s="70" t="s">
        <v>634</v>
      </c>
      <c r="C39" s="84" t="s">
        <v>260</v>
      </c>
      <c r="D39" s="80" t="s">
        <v>603</v>
      </c>
      <c r="E39" s="79">
        <v>1499287</v>
      </c>
      <c r="F39" s="70" t="s">
        <v>264</v>
      </c>
      <c r="G39" s="70" t="s">
        <v>18</v>
      </c>
      <c r="H39" s="70" t="s">
        <v>44</v>
      </c>
      <c r="I39" s="70" t="s">
        <v>153</v>
      </c>
      <c r="J39" s="48">
        <v>1807980</v>
      </c>
      <c r="K39" s="83">
        <v>133700</v>
      </c>
      <c r="L39" s="83">
        <v>0</v>
      </c>
      <c r="M39" s="83">
        <v>0</v>
      </c>
      <c r="N39" s="83">
        <f>SUM(J39:M39)</f>
        <v>1941680</v>
      </c>
    </row>
    <row r="40" spans="1:14" ht="38.25" hidden="1" outlineLevel="2" x14ac:dyDescent="0.25">
      <c r="A40" s="79">
        <v>33</v>
      </c>
      <c r="B40" s="70" t="s">
        <v>634</v>
      </c>
      <c r="C40" s="84" t="s">
        <v>260</v>
      </c>
      <c r="D40" s="80" t="s">
        <v>603</v>
      </c>
      <c r="E40" s="79">
        <v>5001310</v>
      </c>
      <c r="F40" s="70" t="s">
        <v>865</v>
      </c>
      <c r="G40" s="70" t="s">
        <v>18</v>
      </c>
      <c r="H40" s="70" t="s">
        <v>44</v>
      </c>
      <c r="I40" s="70" t="s">
        <v>213</v>
      </c>
      <c r="J40" s="48">
        <v>3443550</v>
      </c>
      <c r="K40" s="83">
        <v>248300</v>
      </c>
      <c r="L40" s="83">
        <v>0</v>
      </c>
      <c r="M40" s="83">
        <v>0</v>
      </c>
      <c r="N40" s="83">
        <f>SUM(J40:M40)</f>
        <v>3691850</v>
      </c>
    </row>
    <row r="41" spans="1:14" ht="25.5" hidden="1" outlineLevel="2" x14ac:dyDescent="0.25">
      <c r="A41" s="79">
        <v>34</v>
      </c>
      <c r="B41" s="70" t="s">
        <v>634</v>
      </c>
      <c r="C41" s="79" t="s">
        <v>260</v>
      </c>
      <c r="D41" s="80" t="s">
        <v>603</v>
      </c>
      <c r="E41" s="81">
        <v>5181469</v>
      </c>
      <c r="F41" s="82" t="s">
        <v>275</v>
      </c>
      <c r="G41" s="82" t="s">
        <v>18</v>
      </c>
      <c r="H41" s="82" t="s">
        <v>13</v>
      </c>
      <c r="I41" s="82" t="s">
        <v>14</v>
      </c>
      <c r="J41" s="48">
        <v>2926580</v>
      </c>
      <c r="K41" s="83">
        <v>191000</v>
      </c>
      <c r="L41" s="83">
        <v>0</v>
      </c>
      <c r="M41" s="83">
        <v>0</v>
      </c>
      <c r="N41" s="83">
        <f>SUM(J41:M41)</f>
        <v>3117580</v>
      </c>
    </row>
    <row r="42" spans="1:14" ht="38.25" hidden="1" outlineLevel="2" x14ac:dyDescent="0.25">
      <c r="A42" s="79">
        <v>35</v>
      </c>
      <c r="B42" s="70" t="s">
        <v>634</v>
      </c>
      <c r="C42" s="79" t="s">
        <v>260</v>
      </c>
      <c r="D42" s="80" t="s">
        <v>603</v>
      </c>
      <c r="E42" s="81">
        <v>6965352</v>
      </c>
      <c r="F42" s="70" t="s">
        <v>269</v>
      </c>
      <c r="G42" s="82" t="s">
        <v>18</v>
      </c>
      <c r="H42" s="82" t="s">
        <v>44</v>
      </c>
      <c r="I42" s="82" t="s">
        <v>59</v>
      </c>
      <c r="J42" s="48">
        <v>2963100</v>
      </c>
      <c r="K42" s="83">
        <v>219200</v>
      </c>
      <c r="L42" s="83">
        <v>0</v>
      </c>
      <c r="M42" s="83">
        <v>0</v>
      </c>
      <c r="N42" s="83">
        <f>SUM(J42:M42)</f>
        <v>3182300</v>
      </c>
    </row>
    <row r="43" spans="1:14" ht="38.25" hidden="1" outlineLevel="2" x14ac:dyDescent="0.25">
      <c r="A43" s="79">
        <v>36</v>
      </c>
      <c r="B43" s="70" t="s">
        <v>311</v>
      </c>
      <c r="C43" s="84">
        <v>62180444</v>
      </c>
      <c r="D43" s="80" t="s">
        <v>603</v>
      </c>
      <c r="E43" s="81">
        <v>1373730</v>
      </c>
      <c r="F43" s="70" t="s">
        <v>312</v>
      </c>
      <c r="G43" s="82" t="s">
        <v>18</v>
      </c>
      <c r="H43" s="82" t="s">
        <v>13</v>
      </c>
      <c r="I43" s="82" t="s">
        <v>153</v>
      </c>
      <c r="J43" s="48">
        <v>777850</v>
      </c>
      <c r="K43" s="83">
        <v>59200</v>
      </c>
      <c r="L43" s="83">
        <v>0</v>
      </c>
      <c r="M43" s="83">
        <v>0</v>
      </c>
      <c r="N43" s="83">
        <f>SUM(J43:M43)</f>
        <v>837050</v>
      </c>
    </row>
    <row r="44" spans="1:14" ht="51" hidden="1" outlineLevel="2" x14ac:dyDescent="0.25">
      <c r="A44" s="79">
        <v>37</v>
      </c>
      <c r="B44" s="70" t="s">
        <v>319</v>
      </c>
      <c r="C44" s="84">
        <v>71193430</v>
      </c>
      <c r="D44" s="80" t="s">
        <v>603</v>
      </c>
      <c r="E44" s="81">
        <v>6962438</v>
      </c>
      <c r="F44" s="70" t="s">
        <v>881</v>
      </c>
      <c r="G44" s="82" t="s">
        <v>18</v>
      </c>
      <c r="H44" s="82" t="s">
        <v>44</v>
      </c>
      <c r="I44" s="82" t="s">
        <v>37</v>
      </c>
      <c r="J44" s="48">
        <v>1887630</v>
      </c>
      <c r="K44" s="83">
        <v>80200</v>
      </c>
      <c r="L44" s="83">
        <v>0</v>
      </c>
      <c r="M44" s="83">
        <v>0</v>
      </c>
      <c r="N44" s="83">
        <f>SUM(J44:M44)</f>
        <v>1967830</v>
      </c>
    </row>
    <row r="45" spans="1:14" ht="63.75" hidden="1" outlineLevel="2" x14ac:dyDescent="0.25">
      <c r="A45" s="79">
        <v>38</v>
      </c>
      <c r="B45" s="70" t="s">
        <v>415</v>
      </c>
      <c r="C45" s="79">
        <v>70850917</v>
      </c>
      <c r="D45" s="80" t="s">
        <v>603</v>
      </c>
      <c r="E45" s="81">
        <v>5055183</v>
      </c>
      <c r="F45" s="70" t="s">
        <v>416</v>
      </c>
      <c r="G45" s="82" t="s">
        <v>18</v>
      </c>
      <c r="H45" s="82" t="s">
        <v>44</v>
      </c>
      <c r="I45" s="82" t="s">
        <v>14</v>
      </c>
      <c r="J45" s="48">
        <v>2163330</v>
      </c>
      <c r="K45" s="83">
        <v>160400</v>
      </c>
      <c r="L45" s="83">
        <v>0</v>
      </c>
      <c r="M45" s="83">
        <v>0</v>
      </c>
      <c r="N45" s="83">
        <f>SUM(J45:M45)</f>
        <v>2323730</v>
      </c>
    </row>
    <row r="46" spans="1:14" ht="51" hidden="1" outlineLevel="2" x14ac:dyDescent="0.25">
      <c r="A46" s="79">
        <v>39</v>
      </c>
      <c r="B46" s="70" t="s">
        <v>335</v>
      </c>
      <c r="C46" s="79">
        <v>71230629</v>
      </c>
      <c r="D46" s="80" t="s">
        <v>603</v>
      </c>
      <c r="E46" s="81">
        <v>4417383</v>
      </c>
      <c r="F46" s="70" t="s">
        <v>337</v>
      </c>
      <c r="G46" s="82" t="s">
        <v>18</v>
      </c>
      <c r="H46" s="82" t="s">
        <v>44</v>
      </c>
      <c r="I46" s="82" t="s">
        <v>187</v>
      </c>
      <c r="J46" s="48">
        <v>1923660</v>
      </c>
      <c r="K46" s="83">
        <v>143200</v>
      </c>
      <c r="L46" s="83">
        <v>0</v>
      </c>
      <c r="M46" s="83">
        <v>0</v>
      </c>
      <c r="N46" s="83">
        <f>SUM(J46:M46)</f>
        <v>2066860</v>
      </c>
    </row>
    <row r="47" spans="1:14" outlineLevel="1" collapsed="1" x14ac:dyDescent="0.25">
      <c r="A47" s="79"/>
      <c r="B47" s="70"/>
      <c r="C47" s="79"/>
      <c r="D47" s="95" t="s">
        <v>668</v>
      </c>
      <c r="E47" s="81"/>
      <c r="F47" s="70"/>
      <c r="G47" s="82"/>
      <c r="H47" s="82"/>
      <c r="I47" s="82"/>
      <c r="J47" s="48">
        <f>SUBTOTAL(9,J27:J46)</f>
        <v>37804960</v>
      </c>
      <c r="K47" s="83">
        <f>SUBTOTAL(9,K27:K46)</f>
        <v>2531100</v>
      </c>
      <c r="L47" s="83">
        <f>SUBTOTAL(9,L27:L46)</f>
        <v>0</v>
      </c>
      <c r="M47" s="83">
        <f>SUBTOTAL(9,M27:M46)</f>
        <v>0</v>
      </c>
      <c r="N47" s="83">
        <f>SUBTOTAL(9,N27:N46)</f>
        <v>40336060</v>
      </c>
    </row>
    <row r="48" spans="1:14" ht="38.25" hidden="1" outlineLevel="2" x14ac:dyDescent="0.25">
      <c r="A48" s="79">
        <v>40</v>
      </c>
      <c r="B48" s="70" t="s">
        <v>826</v>
      </c>
      <c r="C48" s="79">
        <v>70850968</v>
      </c>
      <c r="D48" s="80" t="s">
        <v>635</v>
      </c>
      <c r="E48" s="81">
        <v>3277845</v>
      </c>
      <c r="F48" s="70" t="s">
        <v>827</v>
      </c>
      <c r="G48" s="82" t="s">
        <v>28</v>
      </c>
      <c r="H48" s="82" t="s">
        <v>44</v>
      </c>
      <c r="I48" s="82" t="s">
        <v>29</v>
      </c>
      <c r="J48" s="48">
        <v>11600000</v>
      </c>
      <c r="K48" s="83">
        <v>0</v>
      </c>
      <c r="L48" s="83">
        <v>0</v>
      </c>
      <c r="M48" s="83">
        <v>0</v>
      </c>
      <c r="N48" s="83">
        <f>SUM(J48:M48)</f>
        <v>11600000</v>
      </c>
    </row>
    <row r="49" spans="1:14" ht="38.25" hidden="1" outlineLevel="2" x14ac:dyDescent="0.25">
      <c r="A49" s="79">
        <v>41</v>
      </c>
      <c r="B49" s="70" t="s">
        <v>634</v>
      </c>
      <c r="C49" s="79" t="s">
        <v>260</v>
      </c>
      <c r="D49" s="80" t="s">
        <v>635</v>
      </c>
      <c r="E49" s="81">
        <v>1056682</v>
      </c>
      <c r="F49" s="82" t="s">
        <v>264</v>
      </c>
      <c r="G49" s="82" t="s">
        <v>28</v>
      </c>
      <c r="H49" s="82" t="s">
        <v>44</v>
      </c>
      <c r="I49" s="82" t="s">
        <v>153</v>
      </c>
      <c r="J49" s="48">
        <v>14933640</v>
      </c>
      <c r="K49" s="83">
        <v>0</v>
      </c>
      <c r="L49" s="83">
        <v>162100</v>
      </c>
      <c r="M49" s="83">
        <v>0</v>
      </c>
      <c r="N49" s="83">
        <f>SUM(J49:M49)</f>
        <v>15095740</v>
      </c>
    </row>
    <row r="50" spans="1:14" ht="38.25" hidden="1" outlineLevel="2" x14ac:dyDescent="0.25">
      <c r="A50" s="79">
        <v>42</v>
      </c>
      <c r="B50" s="70" t="s">
        <v>634</v>
      </c>
      <c r="C50" s="79" t="s">
        <v>260</v>
      </c>
      <c r="D50" s="80" t="s">
        <v>635</v>
      </c>
      <c r="E50" s="81">
        <v>2044545</v>
      </c>
      <c r="F50" s="70" t="s">
        <v>862</v>
      </c>
      <c r="G50" s="82" t="s">
        <v>28</v>
      </c>
      <c r="H50" s="82" t="s">
        <v>44</v>
      </c>
      <c r="I50" s="82" t="s">
        <v>53</v>
      </c>
      <c r="J50" s="48">
        <v>5974550</v>
      </c>
      <c r="K50" s="83">
        <v>0</v>
      </c>
      <c r="L50" s="83">
        <v>69500</v>
      </c>
      <c r="M50" s="83">
        <v>0</v>
      </c>
      <c r="N50" s="83">
        <f>SUM(J50:M50)</f>
        <v>6044050</v>
      </c>
    </row>
    <row r="51" spans="1:14" ht="51" hidden="1" outlineLevel="2" x14ac:dyDescent="0.25">
      <c r="A51" s="79">
        <v>43</v>
      </c>
      <c r="B51" s="70" t="s">
        <v>319</v>
      </c>
      <c r="C51" s="84">
        <v>71193430</v>
      </c>
      <c r="D51" s="80" t="s">
        <v>635</v>
      </c>
      <c r="E51" s="81">
        <v>1254323</v>
      </c>
      <c r="F51" s="70" t="s">
        <v>320</v>
      </c>
      <c r="G51" s="82" t="s">
        <v>28</v>
      </c>
      <c r="H51" s="82" t="s">
        <v>44</v>
      </c>
      <c r="I51" s="82" t="s">
        <v>37</v>
      </c>
      <c r="J51" s="48">
        <v>36203070</v>
      </c>
      <c r="K51" s="83">
        <v>0</v>
      </c>
      <c r="L51" s="83">
        <v>192200</v>
      </c>
      <c r="M51" s="83">
        <v>0</v>
      </c>
      <c r="N51" s="83">
        <f>SUM(J51:M51)</f>
        <v>36395270</v>
      </c>
    </row>
    <row r="52" spans="1:14" ht="63.75" hidden="1" outlineLevel="2" x14ac:dyDescent="0.25">
      <c r="A52" s="79">
        <v>44</v>
      </c>
      <c r="B52" s="70" t="s">
        <v>415</v>
      </c>
      <c r="C52" s="79">
        <v>70850917</v>
      </c>
      <c r="D52" s="80" t="s">
        <v>635</v>
      </c>
      <c r="E52" s="81">
        <v>5277371</v>
      </c>
      <c r="F52" s="70" t="s">
        <v>752</v>
      </c>
      <c r="G52" s="82" t="s">
        <v>28</v>
      </c>
      <c r="H52" s="82" t="s">
        <v>44</v>
      </c>
      <c r="I52" s="82" t="s">
        <v>14</v>
      </c>
      <c r="J52" s="48">
        <v>9868160</v>
      </c>
      <c r="K52" s="83">
        <v>0</v>
      </c>
      <c r="L52" s="83">
        <v>111200</v>
      </c>
      <c r="M52" s="83">
        <v>0</v>
      </c>
      <c r="N52" s="83">
        <f>SUM(J52:M52)</f>
        <v>9979360</v>
      </c>
    </row>
    <row r="53" spans="1:14" ht="51" hidden="1" outlineLevel="2" x14ac:dyDescent="0.25">
      <c r="A53" s="79">
        <v>45</v>
      </c>
      <c r="B53" s="70" t="s">
        <v>423</v>
      </c>
      <c r="C53" s="79" t="s">
        <v>424</v>
      </c>
      <c r="D53" s="80" t="s">
        <v>635</v>
      </c>
      <c r="E53" s="81">
        <v>2322188</v>
      </c>
      <c r="F53" s="70" t="s">
        <v>407</v>
      </c>
      <c r="G53" s="82" t="s">
        <v>28</v>
      </c>
      <c r="H53" s="82" t="s">
        <v>44</v>
      </c>
      <c r="I53" s="82" t="s">
        <v>37</v>
      </c>
      <c r="J53" s="48">
        <v>9547430</v>
      </c>
      <c r="K53" s="83">
        <v>0</v>
      </c>
      <c r="L53" s="83">
        <v>97300</v>
      </c>
      <c r="M53" s="83">
        <v>0</v>
      </c>
      <c r="N53" s="83">
        <f>SUM(J53:M53)</f>
        <v>9644730</v>
      </c>
    </row>
    <row r="54" spans="1:14" ht="51" hidden="1" outlineLevel="2" x14ac:dyDescent="0.25">
      <c r="A54" s="79">
        <v>46</v>
      </c>
      <c r="B54" s="70" t="s">
        <v>423</v>
      </c>
      <c r="C54" s="79" t="s">
        <v>424</v>
      </c>
      <c r="D54" s="80" t="s">
        <v>635</v>
      </c>
      <c r="E54" s="81">
        <v>3212835</v>
      </c>
      <c r="F54" s="70" t="s">
        <v>413</v>
      </c>
      <c r="G54" s="82" t="s">
        <v>28</v>
      </c>
      <c r="H54" s="82" t="s">
        <v>44</v>
      </c>
      <c r="I54" s="82" t="s">
        <v>187</v>
      </c>
      <c r="J54" s="48">
        <v>11968540</v>
      </c>
      <c r="K54" s="83">
        <v>0</v>
      </c>
      <c r="L54" s="83">
        <v>122000</v>
      </c>
      <c r="M54" s="83">
        <v>0</v>
      </c>
      <c r="N54" s="83">
        <f>SUM(J54:M54)</f>
        <v>12090540</v>
      </c>
    </row>
    <row r="55" spans="1:14" ht="51" hidden="1" outlineLevel="2" x14ac:dyDescent="0.25">
      <c r="A55" s="79">
        <v>47</v>
      </c>
      <c r="B55" s="70" t="s">
        <v>423</v>
      </c>
      <c r="C55" s="79" t="s">
        <v>424</v>
      </c>
      <c r="D55" s="80" t="s">
        <v>635</v>
      </c>
      <c r="E55" s="81">
        <v>5001473</v>
      </c>
      <c r="F55" s="70" t="s">
        <v>403</v>
      </c>
      <c r="G55" s="82" t="s">
        <v>28</v>
      </c>
      <c r="H55" s="82" t="s">
        <v>44</v>
      </c>
      <c r="I55" s="82" t="s">
        <v>56</v>
      </c>
      <c r="J55" s="48">
        <v>24474520</v>
      </c>
      <c r="K55" s="83">
        <v>0</v>
      </c>
      <c r="L55" s="83">
        <v>125400</v>
      </c>
      <c r="M55" s="83">
        <v>0</v>
      </c>
      <c r="N55" s="83">
        <f>SUM(J55:M55)</f>
        <v>24599920</v>
      </c>
    </row>
    <row r="56" spans="1:14" ht="51" hidden="1" outlineLevel="2" x14ac:dyDescent="0.25">
      <c r="A56" s="79">
        <v>48</v>
      </c>
      <c r="B56" s="70" t="s">
        <v>423</v>
      </c>
      <c r="C56" s="79" t="s">
        <v>424</v>
      </c>
      <c r="D56" s="80" t="s">
        <v>635</v>
      </c>
      <c r="E56" s="81">
        <v>5136643</v>
      </c>
      <c r="F56" s="70" t="s">
        <v>427</v>
      </c>
      <c r="G56" s="82" t="s">
        <v>28</v>
      </c>
      <c r="H56" s="82" t="s">
        <v>44</v>
      </c>
      <c r="I56" s="82" t="s">
        <v>81</v>
      </c>
      <c r="J56" s="48">
        <v>18745000</v>
      </c>
      <c r="K56" s="83">
        <v>0</v>
      </c>
      <c r="L56" s="83">
        <v>231700</v>
      </c>
      <c r="M56" s="83">
        <v>0</v>
      </c>
      <c r="N56" s="83">
        <f>SUM(J56:M56)</f>
        <v>18976700</v>
      </c>
    </row>
    <row r="57" spans="1:14" ht="51" hidden="1" outlineLevel="2" x14ac:dyDescent="0.25">
      <c r="A57" s="79">
        <v>49</v>
      </c>
      <c r="B57" s="70" t="s">
        <v>423</v>
      </c>
      <c r="C57" s="79" t="s">
        <v>424</v>
      </c>
      <c r="D57" s="80" t="s">
        <v>635</v>
      </c>
      <c r="E57" s="81">
        <v>7057786</v>
      </c>
      <c r="F57" s="70" t="s">
        <v>891</v>
      </c>
      <c r="G57" s="82" t="s">
        <v>28</v>
      </c>
      <c r="H57" s="82" t="s">
        <v>44</v>
      </c>
      <c r="I57" s="82" t="s">
        <v>81</v>
      </c>
      <c r="J57" s="48">
        <v>23286170</v>
      </c>
      <c r="K57" s="83">
        <v>0</v>
      </c>
      <c r="L57" s="83">
        <v>117100</v>
      </c>
      <c r="M57" s="83">
        <v>0</v>
      </c>
      <c r="N57" s="83">
        <f>SUM(J57:M57)</f>
        <v>23403270</v>
      </c>
    </row>
    <row r="58" spans="1:14" ht="51" hidden="1" outlineLevel="2" x14ac:dyDescent="0.25">
      <c r="A58" s="79">
        <v>50</v>
      </c>
      <c r="B58" s="70" t="s">
        <v>423</v>
      </c>
      <c r="C58" s="84" t="s">
        <v>424</v>
      </c>
      <c r="D58" s="70" t="s">
        <v>635</v>
      </c>
      <c r="E58" s="86">
        <v>7157277</v>
      </c>
      <c r="F58" s="70" t="s">
        <v>431</v>
      </c>
      <c r="G58" s="82" t="s">
        <v>28</v>
      </c>
      <c r="H58" s="82" t="s">
        <v>44</v>
      </c>
      <c r="I58" s="82" t="s">
        <v>81</v>
      </c>
      <c r="J58" s="48">
        <v>17914290</v>
      </c>
      <c r="K58" s="48">
        <v>0</v>
      </c>
      <c r="L58" s="48">
        <v>87400</v>
      </c>
      <c r="M58" s="83">
        <v>0</v>
      </c>
      <c r="N58" s="83">
        <f>SUM(J58:M58)</f>
        <v>18001690</v>
      </c>
    </row>
    <row r="59" spans="1:14" ht="51" hidden="1" outlineLevel="2" x14ac:dyDescent="0.25">
      <c r="A59" s="79">
        <v>51</v>
      </c>
      <c r="B59" s="70" t="s">
        <v>423</v>
      </c>
      <c r="C59" s="79" t="s">
        <v>424</v>
      </c>
      <c r="D59" s="80" t="s">
        <v>635</v>
      </c>
      <c r="E59" s="81">
        <v>7895834</v>
      </c>
      <c r="F59" s="70" t="s">
        <v>753</v>
      </c>
      <c r="G59" s="82" t="s">
        <v>28</v>
      </c>
      <c r="H59" s="82" t="s">
        <v>44</v>
      </c>
      <c r="I59" s="82" t="s">
        <v>81</v>
      </c>
      <c r="J59" s="48">
        <v>8328470</v>
      </c>
      <c r="K59" s="83">
        <v>0</v>
      </c>
      <c r="L59" s="83">
        <v>74100</v>
      </c>
      <c r="M59" s="83">
        <v>0</v>
      </c>
      <c r="N59" s="83">
        <f>SUM(J59:M59)</f>
        <v>8402570</v>
      </c>
    </row>
    <row r="60" spans="1:14" ht="51" hidden="1" outlineLevel="2" x14ac:dyDescent="0.25">
      <c r="A60" s="79">
        <v>52</v>
      </c>
      <c r="B60" s="70" t="s">
        <v>423</v>
      </c>
      <c r="C60" s="79" t="s">
        <v>424</v>
      </c>
      <c r="D60" s="80" t="s">
        <v>635</v>
      </c>
      <c r="E60" s="81">
        <v>7955879</v>
      </c>
      <c r="F60" s="70" t="s">
        <v>406</v>
      </c>
      <c r="G60" s="82" t="s">
        <v>28</v>
      </c>
      <c r="H60" s="82" t="s">
        <v>44</v>
      </c>
      <c r="I60" s="82" t="s">
        <v>37</v>
      </c>
      <c r="J60" s="48">
        <v>17880950</v>
      </c>
      <c r="K60" s="83">
        <v>0</v>
      </c>
      <c r="L60" s="83">
        <v>85800</v>
      </c>
      <c r="M60" s="83">
        <v>0</v>
      </c>
      <c r="N60" s="83">
        <f>SUM(J60:M60)</f>
        <v>17966750</v>
      </c>
    </row>
    <row r="61" spans="1:14" ht="51" hidden="1" outlineLevel="2" x14ac:dyDescent="0.25">
      <c r="A61" s="79">
        <v>53</v>
      </c>
      <c r="B61" s="70" t="s">
        <v>423</v>
      </c>
      <c r="C61" s="79" t="s">
        <v>424</v>
      </c>
      <c r="D61" s="80" t="s">
        <v>635</v>
      </c>
      <c r="E61" s="81">
        <v>9147782</v>
      </c>
      <c r="F61" s="70" t="s">
        <v>433</v>
      </c>
      <c r="G61" s="82" t="s">
        <v>28</v>
      </c>
      <c r="H61" s="82" t="s">
        <v>44</v>
      </c>
      <c r="I61" s="82" t="s">
        <v>81</v>
      </c>
      <c r="J61" s="48">
        <v>16387180</v>
      </c>
      <c r="K61" s="83">
        <v>0</v>
      </c>
      <c r="L61" s="83">
        <v>179100</v>
      </c>
      <c r="M61" s="83">
        <v>0</v>
      </c>
      <c r="N61" s="83">
        <f>SUM(J61:M61)</f>
        <v>16566280</v>
      </c>
    </row>
    <row r="62" spans="1:14" ht="51" hidden="1" outlineLevel="2" x14ac:dyDescent="0.25">
      <c r="A62" s="79">
        <v>54</v>
      </c>
      <c r="B62" s="70" t="s">
        <v>423</v>
      </c>
      <c r="C62" s="79" t="s">
        <v>424</v>
      </c>
      <c r="D62" s="80" t="s">
        <v>635</v>
      </c>
      <c r="E62" s="81">
        <v>9227617</v>
      </c>
      <c r="F62" s="70" t="s">
        <v>434</v>
      </c>
      <c r="G62" s="82" t="s">
        <v>28</v>
      </c>
      <c r="H62" s="82" t="s">
        <v>44</v>
      </c>
      <c r="I62" s="82" t="s">
        <v>81</v>
      </c>
      <c r="J62" s="48">
        <v>19541180</v>
      </c>
      <c r="K62" s="83">
        <v>0</v>
      </c>
      <c r="L62" s="83">
        <v>203800</v>
      </c>
      <c r="M62" s="83">
        <v>0</v>
      </c>
      <c r="N62" s="83">
        <f>SUM(J62:M62)</f>
        <v>19744980</v>
      </c>
    </row>
    <row r="63" spans="1:14" ht="38.25" hidden="1" outlineLevel="2" x14ac:dyDescent="0.25">
      <c r="A63" s="79">
        <v>55</v>
      </c>
      <c r="B63" s="70" t="s">
        <v>436</v>
      </c>
      <c r="C63" s="84">
        <v>49562827</v>
      </c>
      <c r="D63" s="80" t="s">
        <v>635</v>
      </c>
      <c r="E63" s="81">
        <v>5730896</v>
      </c>
      <c r="F63" s="70" t="s">
        <v>896</v>
      </c>
      <c r="G63" s="82" t="s">
        <v>28</v>
      </c>
      <c r="H63" s="82" t="s">
        <v>44</v>
      </c>
      <c r="I63" s="82" t="s">
        <v>101</v>
      </c>
      <c r="J63" s="48">
        <v>7729270</v>
      </c>
      <c r="K63" s="83">
        <v>0</v>
      </c>
      <c r="L63" s="83">
        <v>83400</v>
      </c>
      <c r="M63" s="83">
        <v>0</v>
      </c>
      <c r="N63" s="83">
        <f>SUM(J63:M63)</f>
        <v>7812670</v>
      </c>
    </row>
    <row r="64" spans="1:14" ht="51" hidden="1" outlineLevel="2" x14ac:dyDescent="0.25">
      <c r="A64" s="79">
        <v>56</v>
      </c>
      <c r="B64" s="70" t="s">
        <v>436</v>
      </c>
      <c r="C64" s="84">
        <v>49562827</v>
      </c>
      <c r="D64" s="80" t="s">
        <v>635</v>
      </c>
      <c r="E64" s="81">
        <v>8138516</v>
      </c>
      <c r="F64" s="70" t="s">
        <v>760</v>
      </c>
      <c r="G64" s="82" t="s">
        <v>28</v>
      </c>
      <c r="H64" s="82" t="s">
        <v>44</v>
      </c>
      <c r="I64" s="82" t="s">
        <v>101</v>
      </c>
      <c r="J64" s="48">
        <v>7825440</v>
      </c>
      <c r="K64" s="83">
        <v>0</v>
      </c>
      <c r="L64" s="83">
        <v>83400</v>
      </c>
      <c r="M64" s="83">
        <v>0</v>
      </c>
      <c r="N64" s="83">
        <f>SUM(J64:M64)</f>
        <v>7908840</v>
      </c>
    </row>
    <row r="65" spans="1:14" ht="25.5" outlineLevel="1" collapsed="1" x14ac:dyDescent="0.25">
      <c r="A65" s="79"/>
      <c r="B65" s="70"/>
      <c r="C65" s="84"/>
      <c r="D65" s="95" t="s">
        <v>669</v>
      </c>
      <c r="E65" s="81"/>
      <c r="F65" s="70"/>
      <c r="G65" s="82"/>
      <c r="H65" s="82"/>
      <c r="I65" s="82"/>
      <c r="J65" s="48">
        <f>SUBTOTAL(9,J48:J64)</f>
        <v>262207860</v>
      </c>
      <c r="K65" s="83">
        <f>SUBTOTAL(9,K48:K64)</f>
        <v>0</v>
      </c>
      <c r="L65" s="83">
        <f>SUBTOTAL(9,L48:L64)</f>
        <v>2025500</v>
      </c>
      <c r="M65" s="83">
        <f>SUBTOTAL(9,M48:M64)</f>
        <v>0</v>
      </c>
      <c r="N65" s="83">
        <f>SUBTOTAL(9,N48:N64)</f>
        <v>264233360</v>
      </c>
    </row>
    <row r="66" spans="1:14" ht="25.5" hidden="1" outlineLevel="2" x14ac:dyDescent="0.25">
      <c r="A66" s="79">
        <v>57</v>
      </c>
      <c r="B66" s="70" t="s">
        <v>62</v>
      </c>
      <c r="C66" s="79">
        <v>29295327</v>
      </c>
      <c r="D66" s="80" t="s">
        <v>596</v>
      </c>
      <c r="E66" s="81">
        <v>6991665</v>
      </c>
      <c r="F66" s="70" t="s">
        <v>805</v>
      </c>
      <c r="G66" s="82" t="s">
        <v>28</v>
      </c>
      <c r="H66" s="82" t="s">
        <v>13</v>
      </c>
      <c r="I66" s="82" t="s">
        <v>56</v>
      </c>
      <c r="J66" s="48">
        <v>9830000</v>
      </c>
      <c r="K66" s="83">
        <v>0</v>
      </c>
      <c r="L66" s="83">
        <v>0</v>
      </c>
      <c r="M66" s="83">
        <v>0</v>
      </c>
      <c r="N66" s="83">
        <f>SUM(J66:M66)</f>
        <v>9830000</v>
      </c>
    </row>
    <row r="67" spans="1:14" ht="38.25" hidden="1" outlineLevel="2" x14ac:dyDescent="0.25">
      <c r="A67" s="79">
        <v>58</v>
      </c>
      <c r="B67" s="70" t="s">
        <v>65</v>
      </c>
      <c r="C67" s="79">
        <v>47934531</v>
      </c>
      <c r="D67" s="80" t="s">
        <v>596</v>
      </c>
      <c r="E67" s="81">
        <v>1375503</v>
      </c>
      <c r="F67" s="70" t="s">
        <v>65</v>
      </c>
      <c r="G67" s="82" t="s">
        <v>28</v>
      </c>
      <c r="H67" s="82" t="s">
        <v>13</v>
      </c>
      <c r="I67" s="82" t="s">
        <v>66</v>
      </c>
      <c r="J67" s="48">
        <v>18316120</v>
      </c>
      <c r="K67" s="83">
        <v>0</v>
      </c>
      <c r="L67" s="83">
        <v>470800</v>
      </c>
      <c r="M67" s="83">
        <v>0</v>
      </c>
      <c r="N67" s="83">
        <f>SUM(J67:M67)</f>
        <v>18786920</v>
      </c>
    </row>
    <row r="68" spans="1:14" ht="25.5" hidden="1" outlineLevel="2" x14ac:dyDescent="0.25">
      <c r="A68" s="79">
        <v>59</v>
      </c>
      <c r="B68" s="70" t="s">
        <v>91</v>
      </c>
      <c r="C68" s="79">
        <v>73633178</v>
      </c>
      <c r="D68" s="80" t="s">
        <v>596</v>
      </c>
      <c r="E68" s="81">
        <v>1320592</v>
      </c>
      <c r="F68" s="70" t="s">
        <v>814</v>
      </c>
      <c r="G68" s="82" t="s">
        <v>28</v>
      </c>
      <c r="H68" s="82" t="s">
        <v>13</v>
      </c>
      <c r="I68" s="82" t="s">
        <v>59</v>
      </c>
      <c r="J68" s="48">
        <v>9591540</v>
      </c>
      <c r="K68" s="83">
        <v>0</v>
      </c>
      <c r="L68" s="83">
        <v>332000</v>
      </c>
      <c r="M68" s="83">
        <v>0</v>
      </c>
      <c r="N68" s="83">
        <f>SUM(J68:M68)</f>
        <v>9923540</v>
      </c>
    </row>
    <row r="69" spans="1:14" ht="25.5" hidden="1" outlineLevel="2" x14ac:dyDescent="0.25">
      <c r="A69" s="79">
        <v>60</v>
      </c>
      <c r="B69" s="70" t="s">
        <v>91</v>
      </c>
      <c r="C69" s="79">
        <v>73633178</v>
      </c>
      <c r="D69" s="80" t="s">
        <v>596</v>
      </c>
      <c r="E69" s="81">
        <v>6211334</v>
      </c>
      <c r="F69" s="70" t="s">
        <v>817</v>
      </c>
      <c r="G69" s="82" t="s">
        <v>28</v>
      </c>
      <c r="H69" s="82" t="s">
        <v>13</v>
      </c>
      <c r="I69" s="82" t="s">
        <v>59</v>
      </c>
      <c r="J69" s="48">
        <v>3983100</v>
      </c>
      <c r="K69" s="83">
        <v>0</v>
      </c>
      <c r="L69" s="83">
        <v>142200</v>
      </c>
      <c r="M69" s="83">
        <v>0</v>
      </c>
      <c r="N69" s="83">
        <f>SUM(J69:M69)</f>
        <v>4125300</v>
      </c>
    </row>
    <row r="70" spans="1:14" ht="38.25" hidden="1" outlineLevel="2" x14ac:dyDescent="0.25">
      <c r="A70" s="79">
        <v>61</v>
      </c>
      <c r="B70" s="70" t="s">
        <v>387</v>
      </c>
      <c r="C70" s="79">
        <v>70851042</v>
      </c>
      <c r="D70" s="80" t="s">
        <v>596</v>
      </c>
      <c r="E70" s="81">
        <v>8660859</v>
      </c>
      <c r="F70" s="70" t="s">
        <v>387</v>
      </c>
      <c r="G70" s="82" t="s">
        <v>28</v>
      </c>
      <c r="H70" s="82" t="s">
        <v>13</v>
      </c>
      <c r="I70" s="82" t="s">
        <v>14</v>
      </c>
      <c r="J70" s="48">
        <v>6837450</v>
      </c>
      <c r="K70" s="83">
        <v>0</v>
      </c>
      <c r="L70" s="83">
        <v>268700</v>
      </c>
      <c r="M70" s="83">
        <v>0</v>
      </c>
      <c r="N70" s="83">
        <f>SUM(J70:M70)</f>
        <v>7106150</v>
      </c>
    </row>
    <row r="71" spans="1:14" ht="25.5" hidden="1" outlineLevel="2" x14ac:dyDescent="0.25">
      <c r="A71" s="79">
        <v>62</v>
      </c>
      <c r="B71" s="70" t="s">
        <v>115</v>
      </c>
      <c r="C71" s="79">
        <v>68684053</v>
      </c>
      <c r="D71" s="80" t="s">
        <v>596</v>
      </c>
      <c r="E71" s="81">
        <v>5508286</v>
      </c>
      <c r="F71" s="70" t="s">
        <v>115</v>
      </c>
      <c r="G71" s="82" t="s">
        <v>28</v>
      </c>
      <c r="H71" s="82" t="s">
        <v>13</v>
      </c>
      <c r="I71" s="82" t="s">
        <v>37</v>
      </c>
      <c r="J71" s="48">
        <v>3500000</v>
      </c>
      <c r="K71" s="83">
        <v>0</v>
      </c>
      <c r="L71" s="83">
        <v>150100</v>
      </c>
      <c r="M71" s="83">
        <v>0</v>
      </c>
      <c r="N71" s="83">
        <f>SUM(J71:M71)</f>
        <v>3650100</v>
      </c>
    </row>
    <row r="72" spans="1:14" ht="38.25" hidden="1" outlineLevel="2" x14ac:dyDescent="0.25">
      <c r="A72" s="79">
        <v>63</v>
      </c>
      <c r="B72" s="70" t="s">
        <v>388</v>
      </c>
      <c r="C72" s="79">
        <v>70850895</v>
      </c>
      <c r="D72" s="80" t="s">
        <v>596</v>
      </c>
      <c r="E72" s="81">
        <v>9612398</v>
      </c>
      <c r="F72" s="70" t="s">
        <v>829</v>
      </c>
      <c r="G72" s="82" t="s">
        <v>28</v>
      </c>
      <c r="H72" s="82" t="s">
        <v>13</v>
      </c>
      <c r="I72" s="82" t="s">
        <v>53</v>
      </c>
      <c r="J72" s="48">
        <v>18072500</v>
      </c>
      <c r="K72" s="83">
        <v>0</v>
      </c>
      <c r="L72" s="83">
        <v>458800</v>
      </c>
      <c r="M72" s="83">
        <v>0</v>
      </c>
      <c r="N72" s="83">
        <f>SUM(J72:M72)</f>
        <v>18531300</v>
      </c>
    </row>
    <row r="73" spans="1:14" ht="51" hidden="1" outlineLevel="2" x14ac:dyDescent="0.25">
      <c r="A73" s="79">
        <v>64</v>
      </c>
      <c r="B73" s="70" t="s">
        <v>656</v>
      </c>
      <c r="C73" s="79">
        <v>70850909</v>
      </c>
      <c r="D73" s="80" t="s">
        <v>596</v>
      </c>
      <c r="E73" s="81">
        <v>6523437</v>
      </c>
      <c r="F73" s="70" t="s">
        <v>830</v>
      </c>
      <c r="G73" s="82" t="s">
        <v>28</v>
      </c>
      <c r="H73" s="82" t="s">
        <v>13</v>
      </c>
      <c r="I73" s="82" t="s">
        <v>143</v>
      </c>
      <c r="J73" s="48">
        <v>8585530</v>
      </c>
      <c r="K73" s="83">
        <v>0</v>
      </c>
      <c r="L73" s="83">
        <v>316200</v>
      </c>
      <c r="M73" s="83">
        <v>0</v>
      </c>
      <c r="N73" s="83">
        <f>SUM(J73:M73)</f>
        <v>8901730</v>
      </c>
    </row>
    <row r="74" spans="1:14" ht="38.25" hidden="1" outlineLevel="2" x14ac:dyDescent="0.25">
      <c r="A74" s="79">
        <v>65</v>
      </c>
      <c r="B74" s="70" t="s">
        <v>390</v>
      </c>
      <c r="C74" s="79">
        <v>70850941</v>
      </c>
      <c r="D74" s="80" t="s">
        <v>596</v>
      </c>
      <c r="E74" s="81">
        <v>6376307</v>
      </c>
      <c r="F74" s="70" t="s">
        <v>831</v>
      </c>
      <c r="G74" s="82" t="s">
        <v>28</v>
      </c>
      <c r="H74" s="82" t="s">
        <v>13</v>
      </c>
      <c r="I74" s="82" t="s">
        <v>14</v>
      </c>
      <c r="J74" s="48">
        <v>23011370</v>
      </c>
      <c r="K74" s="83">
        <v>0</v>
      </c>
      <c r="L74" s="83">
        <v>590500</v>
      </c>
      <c r="M74" s="83">
        <v>0</v>
      </c>
      <c r="N74" s="83">
        <f>SUM(J74:M74)</f>
        <v>23601870</v>
      </c>
    </row>
    <row r="75" spans="1:14" ht="51" hidden="1" outlineLevel="2" x14ac:dyDescent="0.25">
      <c r="A75" s="79">
        <v>66</v>
      </c>
      <c r="B75" s="70" t="s">
        <v>391</v>
      </c>
      <c r="C75" s="79">
        <v>70850976</v>
      </c>
      <c r="D75" s="80" t="s">
        <v>596</v>
      </c>
      <c r="E75" s="81">
        <v>5385508</v>
      </c>
      <c r="F75" s="70" t="s">
        <v>391</v>
      </c>
      <c r="G75" s="82" t="s">
        <v>28</v>
      </c>
      <c r="H75" s="82" t="s">
        <v>13</v>
      </c>
      <c r="I75" s="82" t="s">
        <v>153</v>
      </c>
      <c r="J75" s="48">
        <v>13677910</v>
      </c>
      <c r="K75" s="83">
        <v>0</v>
      </c>
      <c r="L75" s="83">
        <v>498000</v>
      </c>
      <c r="M75" s="83">
        <v>0</v>
      </c>
      <c r="N75" s="83">
        <f>SUM(J75:M75)</f>
        <v>14175910</v>
      </c>
    </row>
    <row r="76" spans="1:14" ht="25.5" hidden="1" outlineLevel="2" x14ac:dyDescent="0.25">
      <c r="A76" s="79">
        <v>67</v>
      </c>
      <c r="B76" s="70" t="s">
        <v>145</v>
      </c>
      <c r="C76" s="79">
        <v>48773514</v>
      </c>
      <c r="D76" s="80" t="s">
        <v>596</v>
      </c>
      <c r="E76" s="81">
        <v>5713671</v>
      </c>
      <c r="F76" s="70" t="s">
        <v>840</v>
      </c>
      <c r="G76" s="82" t="s">
        <v>28</v>
      </c>
      <c r="H76" s="82" t="s">
        <v>13</v>
      </c>
      <c r="I76" s="82" t="s">
        <v>59</v>
      </c>
      <c r="J76" s="48">
        <v>4418130</v>
      </c>
      <c r="K76" s="83">
        <v>0</v>
      </c>
      <c r="L76" s="83">
        <v>150100</v>
      </c>
      <c r="M76" s="83">
        <v>0</v>
      </c>
      <c r="N76" s="83">
        <f>SUM(J76:M76)</f>
        <v>4568230</v>
      </c>
    </row>
    <row r="77" spans="1:14" ht="25.5" hidden="1" outlineLevel="2" x14ac:dyDescent="0.25">
      <c r="A77" s="79">
        <v>68</v>
      </c>
      <c r="B77" s="70" t="s">
        <v>150</v>
      </c>
      <c r="C77" s="79">
        <v>46276262</v>
      </c>
      <c r="D77" s="80" t="s">
        <v>596</v>
      </c>
      <c r="E77" s="81">
        <v>4645805</v>
      </c>
      <c r="F77" s="70" t="s">
        <v>845</v>
      </c>
      <c r="G77" s="82" t="s">
        <v>28</v>
      </c>
      <c r="H77" s="82" t="s">
        <v>13</v>
      </c>
      <c r="I77" s="82" t="s">
        <v>153</v>
      </c>
      <c r="J77" s="48">
        <v>9623130</v>
      </c>
      <c r="K77" s="83">
        <v>0</v>
      </c>
      <c r="L77" s="83">
        <v>363600</v>
      </c>
      <c r="M77" s="83">
        <v>0</v>
      </c>
      <c r="N77" s="83">
        <f>SUM(J77:M77)</f>
        <v>9986730</v>
      </c>
    </row>
    <row r="78" spans="1:14" ht="25.5" hidden="1" outlineLevel="2" x14ac:dyDescent="0.25">
      <c r="A78" s="79">
        <v>69</v>
      </c>
      <c r="B78" s="70" t="s">
        <v>166</v>
      </c>
      <c r="C78" s="79">
        <v>44018886</v>
      </c>
      <c r="D78" s="80" t="s">
        <v>596</v>
      </c>
      <c r="E78" s="81">
        <v>2566221</v>
      </c>
      <c r="F78" s="70" t="s">
        <v>171</v>
      </c>
      <c r="G78" s="82" t="s">
        <v>28</v>
      </c>
      <c r="H78" s="82" t="s">
        <v>13</v>
      </c>
      <c r="I78" s="82" t="s">
        <v>81</v>
      </c>
      <c r="J78" s="48">
        <v>4700000</v>
      </c>
      <c r="K78" s="83">
        <v>0</v>
      </c>
      <c r="L78" s="83">
        <v>189700</v>
      </c>
      <c r="M78" s="83">
        <v>0</v>
      </c>
      <c r="N78" s="83">
        <f>SUM(J78:M78)</f>
        <v>4889700</v>
      </c>
    </row>
    <row r="79" spans="1:14" ht="25.5" hidden="1" outlineLevel="2" x14ac:dyDescent="0.25">
      <c r="A79" s="79">
        <v>70</v>
      </c>
      <c r="B79" s="70" t="s">
        <v>166</v>
      </c>
      <c r="C79" s="79">
        <v>44018886</v>
      </c>
      <c r="D79" s="80" t="s">
        <v>596</v>
      </c>
      <c r="E79" s="81">
        <v>9608438</v>
      </c>
      <c r="F79" s="70" t="s">
        <v>182</v>
      </c>
      <c r="G79" s="82" t="s">
        <v>28</v>
      </c>
      <c r="H79" s="82" t="s">
        <v>13</v>
      </c>
      <c r="I79" s="82" t="s">
        <v>81</v>
      </c>
      <c r="J79" s="48">
        <v>4950000</v>
      </c>
      <c r="K79" s="83">
        <v>0</v>
      </c>
      <c r="L79" s="83">
        <v>221300</v>
      </c>
      <c r="M79" s="83">
        <v>0</v>
      </c>
      <c r="N79" s="83">
        <f>SUM(J79:M79)</f>
        <v>5171300</v>
      </c>
    </row>
    <row r="80" spans="1:14" ht="25.5" hidden="1" outlineLevel="2" x14ac:dyDescent="0.25">
      <c r="A80" s="79">
        <v>71</v>
      </c>
      <c r="B80" s="70" t="s">
        <v>185</v>
      </c>
      <c r="C80" s="79">
        <v>48489336</v>
      </c>
      <c r="D80" s="80" t="s">
        <v>596</v>
      </c>
      <c r="E80" s="81">
        <v>1494420</v>
      </c>
      <c r="F80" s="70" t="s">
        <v>186</v>
      </c>
      <c r="G80" s="82" t="s">
        <v>28</v>
      </c>
      <c r="H80" s="82" t="s">
        <v>13</v>
      </c>
      <c r="I80" s="82" t="s">
        <v>187</v>
      </c>
      <c r="J80" s="48">
        <v>2615510</v>
      </c>
      <c r="K80" s="83">
        <v>0</v>
      </c>
      <c r="L80" s="83">
        <v>94800</v>
      </c>
      <c r="M80" s="83">
        <v>0</v>
      </c>
      <c r="N80" s="83">
        <f>SUM(J80:M80)</f>
        <v>2710310</v>
      </c>
    </row>
    <row r="81" spans="1:14" hidden="1" outlineLevel="2" x14ac:dyDescent="0.25">
      <c r="A81" s="79">
        <v>72</v>
      </c>
      <c r="B81" s="70" t="s">
        <v>185</v>
      </c>
      <c r="C81" s="79">
        <v>48489336</v>
      </c>
      <c r="D81" s="80" t="s">
        <v>596</v>
      </c>
      <c r="E81" s="81">
        <v>2002899</v>
      </c>
      <c r="F81" s="70" t="s">
        <v>189</v>
      </c>
      <c r="G81" s="82" t="s">
        <v>28</v>
      </c>
      <c r="H81" s="82" t="s">
        <v>13</v>
      </c>
      <c r="I81" s="82" t="s">
        <v>187</v>
      </c>
      <c r="J81" s="48">
        <v>3313780</v>
      </c>
      <c r="K81" s="83">
        <v>0</v>
      </c>
      <c r="L81" s="83">
        <v>118500</v>
      </c>
      <c r="M81" s="83">
        <v>0</v>
      </c>
      <c r="N81" s="83">
        <f>SUM(J81:M81)</f>
        <v>3432280</v>
      </c>
    </row>
    <row r="82" spans="1:14" ht="25.5" hidden="1" outlineLevel="2" x14ac:dyDescent="0.25">
      <c r="A82" s="79">
        <v>73</v>
      </c>
      <c r="B82" s="70" t="s">
        <v>185</v>
      </c>
      <c r="C82" s="79">
        <v>48489336</v>
      </c>
      <c r="D82" s="80" t="s">
        <v>596</v>
      </c>
      <c r="E82" s="81">
        <v>2694393</v>
      </c>
      <c r="F82" s="70" t="s">
        <v>191</v>
      </c>
      <c r="G82" s="82" t="s">
        <v>28</v>
      </c>
      <c r="H82" s="82" t="s">
        <v>13</v>
      </c>
      <c r="I82" s="82" t="s">
        <v>187</v>
      </c>
      <c r="J82" s="48">
        <v>3559790</v>
      </c>
      <c r="K82" s="83">
        <v>0</v>
      </c>
      <c r="L82" s="83">
        <v>134300</v>
      </c>
      <c r="M82" s="83">
        <v>0</v>
      </c>
      <c r="N82" s="83">
        <f>SUM(J82:M82)</f>
        <v>3694090</v>
      </c>
    </row>
    <row r="83" spans="1:14" ht="25.5" hidden="1" outlineLevel="2" x14ac:dyDescent="0.25">
      <c r="A83" s="79">
        <v>74</v>
      </c>
      <c r="B83" s="70" t="s">
        <v>211</v>
      </c>
      <c r="C83" s="79">
        <v>47997885</v>
      </c>
      <c r="D83" s="80" t="s">
        <v>596</v>
      </c>
      <c r="E83" s="81">
        <v>8071473</v>
      </c>
      <c r="F83" s="82" t="s">
        <v>853</v>
      </c>
      <c r="G83" s="82" t="s">
        <v>28</v>
      </c>
      <c r="H83" s="82" t="s">
        <v>13</v>
      </c>
      <c r="I83" s="82" t="s">
        <v>213</v>
      </c>
      <c r="J83" s="48">
        <v>6162920</v>
      </c>
      <c r="K83" s="83">
        <v>0</v>
      </c>
      <c r="L83" s="83">
        <v>205500</v>
      </c>
      <c r="M83" s="83">
        <v>0</v>
      </c>
      <c r="N83" s="83">
        <f>SUM(J83:M83)</f>
        <v>6368420</v>
      </c>
    </row>
    <row r="84" spans="1:14" ht="25.5" hidden="1" outlineLevel="2" x14ac:dyDescent="0.25">
      <c r="A84" s="79">
        <v>75</v>
      </c>
      <c r="B84" s="70" t="s">
        <v>237</v>
      </c>
      <c r="C84" s="79">
        <v>70599858</v>
      </c>
      <c r="D84" s="80" t="s">
        <v>596</v>
      </c>
      <c r="E84" s="81">
        <v>1898055</v>
      </c>
      <c r="F84" s="70" t="s">
        <v>238</v>
      </c>
      <c r="G84" s="82" t="s">
        <v>28</v>
      </c>
      <c r="H84" s="82" t="s">
        <v>13</v>
      </c>
      <c r="I84" s="82" t="s">
        <v>101</v>
      </c>
      <c r="J84" s="48">
        <v>4304670</v>
      </c>
      <c r="K84" s="83">
        <v>0</v>
      </c>
      <c r="L84" s="83">
        <v>0</v>
      </c>
      <c r="M84" s="83">
        <v>0</v>
      </c>
      <c r="N84" s="83">
        <f>SUM(J84:M84)</f>
        <v>4304670</v>
      </c>
    </row>
    <row r="85" spans="1:14" ht="51" hidden="1" outlineLevel="2" x14ac:dyDescent="0.25">
      <c r="A85" s="79">
        <v>76</v>
      </c>
      <c r="B85" s="70" t="s">
        <v>253</v>
      </c>
      <c r="C85" s="79">
        <v>63029391</v>
      </c>
      <c r="D85" s="80" t="s">
        <v>596</v>
      </c>
      <c r="E85" s="81">
        <v>7633164</v>
      </c>
      <c r="F85" s="70" t="s">
        <v>254</v>
      </c>
      <c r="G85" s="82" t="s">
        <v>28</v>
      </c>
      <c r="H85" s="82" t="s">
        <v>13</v>
      </c>
      <c r="I85" s="82" t="s">
        <v>14</v>
      </c>
      <c r="J85" s="48">
        <v>4132010</v>
      </c>
      <c r="K85" s="83">
        <v>0</v>
      </c>
      <c r="L85" s="83">
        <v>150100</v>
      </c>
      <c r="M85" s="83">
        <v>0</v>
      </c>
      <c r="N85" s="83">
        <f>SUM(J85:M85)</f>
        <v>4282110</v>
      </c>
    </row>
    <row r="86" spans="1:14" ht="25.5" hidden="1" outlineLevel="2" x14ac:dyDescent="0.25">
      <c r="A86" s="79">
        <v>77</v>
      </c>
      <c r="B86" s="70" t="s">
        <v>634</v>
      </c>
      <c r="C86" s="79" t="s">
        <v>260</v>
      </c>
      <c r="D86" s="80" t="s">
        <v>596</v>
      </c>
      <c r="E86" s="81">
        <v>4961534</v>
      </c>
      <c r="F86" s="70" t="s">
        <v>864</v>
      </c>
      <c r="G86" s="82" t="s">
        <v>28</v>
      </c>
      <c r="H86" s="82" t="s">
        <v>13</v>
      </c>
      <c r="I86" s="82" t="s">
        <v>53</v>
      </c>
      <c r="J86" s="48">
        <v>3172510</v>
      </c>
      <c r="K86" s="83">
        <v>0</v>
      </c>
      <c r="L86" s="83">
        <v>118500</v>
      </c>
      <c r="M86" s="83">
        <v>0</v>
      </c>
      <c r="N86" s="83">
        <f>SUM(J86:M86)</f>
        <v>3291010</v>
      </c>
    </row>
    <row r="87" spans="1:14" hidden="1" outlineLevel="2" x14ac:dyDescent="0.25">
      <c r="A87" s="79">
        <v>78</v>
      </c>
      <c r="B87" s="70" t="s">
        <v>634</v>
      </c>
      <c r="C87" s="79" t="s">
        <v>260</v>
      </c>
      <c r="D87" s="80" t="s">
        <v>596</v>
      </c>
      <c r="E87" s="81">
        <v>5269505</v>
      </c>
      <c r="F87" s="70" t="s">
        <v>866</v>
      </c>
      <c r="G87" s="82" t="s">
        <v>28</v>
      </c>
      <c r="H87" s="82" t="s">
        <v>13</v>
      </c>
      <c r="I87" s="82" t="s">
        <v>14</v>
      </c>
      <c r="J87" s="48">
        <v>9634100</v>
      </c>
      <c r="K87" s="83">
        <v>0</v>
      </c>
      <c r="L87" s="83">
        <v>363600</v>
      </c>
      <c r="M87" s="83">
        <v>0</v>
      </c>
      <c r="N87" s="83">
        <f>SUM(J87:M87)</f>
        <v>9997700</v>
      </c>
    </row>
    <row r="88" spans="1:14" ht="38.25" hidden="1" outlineLevel="2" x14ac:dyDescent="0.25">
      <c r="A88" s="79">
        <v>79</v>
      </c>
      <c r="B88" s="70" t="s">
        <v>311</v>
      </c>
      <c r="C88" s="84">
        <v>62180444</v>
      </c>
      <c r="D88" s="80" t="s">
        <v>596</v>
      </c>
      <c r="E88" s="81">
        <v>1869567</v>
      </c>
      <c r="F88" s="70" t="s">
        <v>313</v>
      </c>
      <c r="G88" s="82" t="s">
        <v>28</v>
      </c>
      <c r="H88" s="82" t="s">
        <v>13</v>
      </c>
      <c r="I88" s="82" t="s">
        <v>153</v>
      </c>
      <c r="J88" s="48">
        <v>10097000</v>
      </c>
      <c r="K88" s="83">
        <v>0</v>
      </c>
      <c r="L88" s="83">
        <v>426800</v>
      </c>
      <c r="M88" s="83">
        <v>0</v>
      </c>
      <c r="N88" s="83">
        <f>SUM(J88:M88)</f>
        <v>10523800</v>
      </c>
    </row>
    <row r="89" spans="1:14" ht="38.25" hidden="1" outlineLevel="2" x14ac:dyDescent="0.25">
      <c r="A89" s="79">
        <v>80</v>
      </c>
      <c r="B89" s="70" t="s">
        <v>311</v>
      </c>
      <c r="C89" s="84">
        <v>62180444</v>
      </c>
      <c r="D89" s="80" t="s">
        <v>596</v>
      </c>
      <c r="E89" s="81">
        <v>3511015</v>
      </c>
      <c r="F89" s="82" t="s">
        <v>313</v>
      </c>
      <c r="G89" s="82" t="s">
        <v>28</v>
      </c>
      <c r="H89" s="82" t="s">
        <v>13</v>
      </c>
      <c r="I89" s="82" t="s">
        <v>153</v>
      </c>
      <c r="J89" s="48">
        <v>13089000</v>
      </c>
      <c r="K89" s="83">
        <v>0</v>
      </c>
      <c r="L89" s="83">
        <v>553300</v>
      </c>
      <c r="M89" s="83">
        <v>0</v>
      </c>
      <c r="N89" s="83">
        <f>SUM(J89:M89)</f>
        <v>13642300</v>
      </c>
    </row>
    <row r="90" spans="1:14" ht="51" hidden="1" outlineLevel="2" x14ac:dyDescent="0.25">
      <c r="A90" s="79">
        <v>81</v>
      </c>
      <c r="B90" s="70" t="s">
        <v>319</v>
      </c>
      <c r="C90" s="79">
        <v>71193430</v>
      </c>
      <c r="D90" s="80" t="s">
        <v>596</v>
      </c>
      <c r="E90" s="81">
        <v>5115374</v>
      </c>
      <c r="F90" s="70" t="s">
        <v>325</v>
      </c>
      <c r="G90" s="82" t="s">
        <v>28</v>
      </c>
      <c r="H90" s="82" t="s">
        <v>13</v>
      </c>
      <c r="I90" s="82" t="s">
        <v>37</v>
      </c>
      <c r="J90" s="48">
        <v>19371560</v>
      </c>
      <c r="K90" s="83">
        <v>0</v>
      </c>
      <c r="L90" s="83">
        <v>446800</v>
      </c>
      <c r="M90" s="83">
        <v>0</v>
      </c>
      <c r="N90" s="83">
        <f>SUM(J90:M90)</f>
        <v>19818360</v>
      </c>
    </row>
    <row r="91" spans="1:14" ht="51" hidden="1" outlineLevel="2" x14ac:dyDescent="0.25">
      <c r="A91" s="79">
        <v>82</v>
      </c>
      <c r="B91" s="70" t="s">
        <v>319</v>
      </c>
      <c r="C91" s="79">
        <v>71193430</v>
      </c>
      <c r="D91" s="80" t="s">
        <v>596</v>
      </c>
      <c r="E91" s="81">
        <v>9606164</v>
      </c>
      <c r="F91" s="70" t="s">
        <v>331</v>
      </c>
      <c r="G91" s="82" t="s">
        <v>28</v>
      </c>
      <c r="H91" s="82" t="s">
        <v>13</v>
      </c>
      <c r="I91" s="82" t="s">
        <v>37</v>
      </c>
      <c r="J91" s="48">
        <v>17350720</v>
      </c>
      <c r="K91" s="83">
        <v>0</v>
      </c>
      <c r="L91" s="83">
        <v>632400</v>
      </c>
      <c r="M91" s="83">
        <v>0</v>
      </c>
      <c r="N91" s="83">
        <f>SUM(J91:M91)</f>
        <v>17983120</v>
      </c>
    </row>
    <row r="92" spans="1:14" ht="51" hidden="1" outlineLevel="2" x14ac:dyDescent="0.25">
      <c r="A92" s="79">
        <v>83</v>
      </c>
      <c r="B92" s="70" t="s">
        <v>319</v>
      </c>
      <c r="C92" s="79">
        <v>71193430</v>
      </c>
      <c r="D92" s="80" t="s">
        <v>596</v>
      </c>
      <c r="E92" s="81">
        <v>9987041</v>
      </c>
      <c r="F92" s="70" t="s">
        <v>332</v>
      </c>
      <c r="G92" s="82" t="s">
        <v>28</v>
      </c>
      <c r="H92" s="82" t="s">
        <v>13</v>
      </c>
      <c r="I92" s="82" t="s">
        <v>37</v>
      </c>
      <c r="J92" s="48">
        <v>21880860</v>
      </c>
      <c r="K92" s="83">
        <v>0</v>
      </c>
      <c r="L92" s="83">
        <v>782500</v>
      </c>
      <c r="M92" s="83">
        <v>0</v>
      </c>
      <c r="N92" s="83">
        <f>SUM(J92:M92)</f>
        <v>22663360</v>
      </c>
    </row>
    <row r="93" spans="1:14" ht="51" hidden="1" outlineLevel="2" x14ac:dyDescent="0.25">
      <c r="A93" s="79">
        <v>84</v>
      </c>
      <c r="B93" s="70" t="s">
        <v>333</v>
      </c>
      <c r="C93" s="79">
        <v>75079771</v>
      </c>
      <c r="D93" s="80" t="s">
        <v>596</v>
      </c>
      <c r="E93" s="81">
        <v>5512254</v>
      </c>
      <c r="F93" s="70" t="s">
        <v>882</v>
      </c>
      <c r="G93" s="82" t="s">
        <v>28</v>
      </c>
      <c r="H93" s="82" t="s">
        <v>13</v>
      </c>
      <c r="I93" s="82" t="s">
        <v>37</v>
      </c>
      <c r="J93" s="48">
        <v>11245340</v>
      </c>
      <c r="K93" s="83">
        <v>0</v>
      </c>
      <c r="L93" s="83">
        <v>379400</v>
      </c>
      <c r="M93" s="83">
        <v>0</v>
      </c>
      <c r="N93" s="83">
        <f>SUM(J93:M93)</f>
        <v>11624740</v>
      </c>
    </row>
    <row r="94" spans="1:14" ht="51" hidden="1" outlineLevel="2" x14ac:dyDescent="0.25">
      <c r="A94" s="79">
        <v>85</v>
      </c>
      <c r="B94" s="70" t="s">
        <v>423</v>
      </c>
      <c r="C94" s="79" t="s">
        <v>424</v>
      </c>
      <c r="D94" s="80" t="s">
        <v>596</v>
      </c>
      <c r="E94" s="81">
        <v>4873208</v>
      </c>
      <c r="F94" s="70" t="s">
        <v>426</v>
      </c>
      <c r="G94" s="82" t="s">
        <v>28</v>
      </c>
      <c r="H94" s="82" t="s">
        <v>13</v>
      </c>
      <c r="I94" s="82" t="s">
        <v>81</v>
      </c>
      <c r="J94" s="48">
        <v>15192000</v>
      </c>
      <c r="K94" s="83">
        <v>0</v>
      </c>
      <c r="L94" s="83">
        <v>630400</v>
      </c>
      <c r="M94" s="83">
        <v>0</v>
      </c>
      <c r="N94" s="83">
        <f>SUM(J94:M94)</f>
        <v>15822400</v>
      </c>
    </row>
    <row r="95" spans="1:14" ht="51" hidden="1" outlineLevel="2" x14ac:dyDescent="0.25">
      <c r="A95" s="79">
        <v>86</v>
      </c>
      <c r="B95" s="70" t="s">
        <v>423</v>
      </c>
      <c r="C95" s="79" t="s">
        <v>424</v>
      </c>
      <c r="D95" s="80" t="s">
        <v>596</v>
      </c>
      <c r="E95" s="81">
        <v>5582729</v>
      </c>
      <c r="F95" s="70" t="s">
        <v>428</v>
      </c>
      <c r="G95" s="82" t="s">
        <v>28</v>
      </c>
      <c r="H95" s="82" t="s">
        <v>13</v>
      </c>
      <c r="I95" s="82" t="s">
        <v>81</v>
      </c>
      <c r="J95" s="48">
        <v>7750500</v>
      </c>
      <c r="K95" s="83">
        <v>0</v>
      </c>
      <c r="L95" s="83">
        <v>300300</v>
      </c>
      <c r="M95" s="83">
        <v>0</v>
      </c>
      <c r="N95" s="83">
        <f>SUM(J95:M95)</f>
        <v>8050800</v>
      </c>
    </row>
    <row r="96" spans="1:14" ht="51" hidden="1" outlineLevel="2" x14ac:dyDescent="0.25">
      <c r="A96" s="79">
        <v>87</v>
      </c>
      <c r="B96" s="70" t="s">
        <v>423</v>
      </c>
      <c r="C96" s="79" t="s">
        <v>424</v>
      </c>
      <c r="D96" s="80" t="s">
        <v>596</v>
      </c>
      <c r="E96" s="81">
        <v>8332631</v>
      </c>
      <c r="F96" s="70" t="s">
        <v>432</v>
      </c>
      <c r="G96" s="82" t="s">
        <v>28</v>
      </c>
      <c r="H96" s="82" t="s">
        <v>13</v>
      </c>
      <c r="I96" s="82" t="s">
        <v>81</v>
      </c>
      <c r="J96" s="48">
        <v>13550000</v>
      </c>
      <c r="K96" s="83">
        <v>0</v>
      </c>
      <c r="L96" s="83">
        <v>446800</v>
      </c>
      <c r="M96" s="83">
        <v>0</v>
      </c>
      <c r="N96" s="83">
        <f>SUM(J96:M96)</f>
        <v>13996800</v>
      </c>
    </row>
    <row r="97" spans="1:14" ht="51" hidden="1" outlineLevel="2" x14ac:dyDescent="0.25">
      <c r="A97" s="79">
        <v>88</v>
      </c>
      <c r="B97" s="70" t="s">
        <v>423</v>
      </c>
      <c r="C97" s="79" t="s">
        <v>424</v>
      </c>
      <c r="D97" s="80" t="s">
        <v>596</v>
      </c>
      <c r="E97" s="81">
        <v>9125443</v>
      </c>
      <c r="F97" s="70" t="s">
        <v>410</v>
      </c>
      <c r="G97" s="82" t="s">
        <v>28</v>
      </c>
      <c r="H97" s="82" t="s">
        <v>13</v>
      </c>
      <c r="I97" s="82" t="s">
        <v>187</v>
      </c>
      <c r="J97" s="48">
        <v>16093000</v>
      </c>
      <c r="K97" s="83">
        <v>0</v>
      </c>
      <c r="L97" s="83">
        <v>458800</v>
      </c>
      <c r="M97" s="83">
        <v>0</v>
      </c>
      <c r="N97" s="83">
        <f>SUM(J97:M97)</f>
        <v>16551800</v>
      </c>
    </row>
    <row r="98" spans="1:14" ht="38.25" hidden="1" outlineLevel="2" x14ac:dyDescent="0.25">
      <c r="A98" s="79">
        <v>89</v>
      </c>
      <c r="B98" s="70" t="s">
        <v>436</v>
      </c>
      <c r="C98" s="84">
        <v>49562827</v>
      </c>
      <c r="D98" s="80" t="s">
        <v>596</v>
      </c>
      <c r="E98" s="81">
        <v>2080657</v>
      </c>
      <c r="F98" s="70" t="s">
        <v>437</v>
      </c>
      <c r="G98" s="82" t="s">
        <v>28</v>
      </c>
      <c r="H98" s="82" t="s">
        <v>13</v>
      </c>
      <c r="I98" s="82" t="s">
        <v>213</v>
      </c>
      <c r="J98" s="48">
        <v>31396840</v>
      </c>
      <c r="K98" s="83">
        <v>0</v>
      </c>
      <c r="L98" s="83">
        <v>798000</v>
      </c>
      <c r="M98" s="83">
        <v>0</v>
      </c>
      <c r="N98" s="83">
        <f>SUM(J98:M98)</f>
        <v>32194840</v>
      </c>
    </row>
    <row r="99" spans="1:14" ht="38.25" hidden="1" outlineLevel="2" x14ac:dyDescent="0.25">
      <c r="A99" s="79">
        <v>90</v>
      </c>
      <c r="B99" s="70" t="s">
        <v>436</v>
      </c>
      <c r="C99" s="84">
        <v>49562827</v>
      </c>
      <c r="D99" s="80" t="s">
        <v>596</v>
      </c>
      <c r="E99" s="81">
        <v>2952927</v>
      </c>
      <c r="F99" s="70" t="s">
        <v>895</v>
      </c>
      <c r="G99" s="82" t="s">
        <v>28</v>
      </c>
      <c r="H99" s="82" t="s">
        <v>13</v>
      </c>
      <c r="I99" s="82" t="s">
        <v>101</v>
      </c>
      <c r="J99" s="48">
        <v>10157420</v>
      </c>
      <c r="K99" s="83">
        <v>0</v>
      </c>
      <c r="L99" s="83">
        <v>387300</v>
      </c>
      <c r="M99" s="83">
        <v>0</v>
      </c>
      <c r="N99" s="83">
        <f>SUM(J99:M99)</f>
        <v>10544720</v>
      </c>
    </row>
    <row r="100" spans="1:14" ht="38.25" hidden="1" outlineLevel="2" x14ac:dyDescent="0.25">
      <c r="A100" s="79">
        <v>91</v>
      </c>
      <c r="B100" s="70" t="s">
        <v>436</v>
      </c>
      <c r="C100" s="84">
        <v>49562827</v>
      </c>
      <c r="D100" s="80" t="s">
        <v>596</v>
      </c>
      <c r="E100" s="81">
        <v>5239713</v>
      </c>
      <c r="F100" s="70" t="s">
        <v>440</v>
      </c>
      <c r="G100" s="82" t="s">
        <v>28</v>
      </c>
      <c r="H100" s="82" t="s">
        <v>13</v>
      </c>
      <c r="I100" s="82" t="s">
        <v>59</v>
      </c>
      <c r="J100" s="48">
        <v>10522900</v>
      </c>
      <c r="K100" s="83">
        <v>0</v>
      </c>
      <c r="L100" s="83">
        <v>403100</v>
      </c>
      <c r="M100" s="83">
        <v>0</v>
      </c>
      <c r="N100" s="83">
        <f>SUM(J100:M100)</f>
        <v>10926000</v>
      </c>
    </row>
    <row r="101" spans="1:14" ht="38.25" hidden="1" outlineLevel="2" x14ac:dyDescent="0.25">
      <c r="A101" s="79">
        <v>92</v>
      </c>
      <c r="B101" s="70" t="s">
        <v>436</v>
      </c>
      <c r="C101" s="84">
        <v>49562827</v>
      </c>
      <c r="D101" s="80" t="s">
        <v>596</v>
      </c>
      <c r="E101" s="81">
        <v>5934524</v>
      </c>
      <c r="F101" s="70" t="s">
        <v>442</v>
      </c>
      <c r="G101" s="82" t="s">
        <v>28</v>
      </c>
      <c r="H101" s="82" t="s">
        <v>13</v>
      </c>
      <c r="I101" s="82" t="s">
        <v>59</v>
      </c>
      <c r="J101" s="48">
        <v>19102000</v>
      </c>
      <c r="K101" s="83">
        <v>0</v>
      </c>
      <c r="L101" s="83">
        <v>510700</v>
      </c>
      <c r="M101" s="83">
        <v>0</v>
      </c>
      <c r="N101" s="83">
        <f>SUM(J101:M101)</f>
        <v>19612700</v>
      </c>
    </row>
    <row r="102" spans="1:14" outlineLevel="1" collapsed="1" x14ac:dyDescent="0.25">
      <c r="A102" s="79"/>
      <c r="B102" s="70"/>
      <c r="C102" s="84"/>
      <c r="D102" s="95" t="s">
        <v>670</v>
      </c>
      <c r="E102" s="81"/>
      <c r="F102" s="70"/>
      <c r="G102" s="82"/>
      <c r="H102" s="82"/>
      <c r="I102" s="82"/>
      <c r="J102" s="48">
        <f>SUBTOTAL(9,J66:J101)</f>
        <v>392791210</v>
      </c>
      <c r="K102" s="83">
        <f>SUBTOTAL(9,K66:K101)</f>
        <v>0</v>
      </c>
      <c r="L102" s="83">
        <f>SUBTOTAL(9,L66:L101)</f>
        <v>12493900</v>
      </c>
      <c r="M102" s="83">
        <f>SUBTOTAL(9,M66:M101)</f>
        <v>0</v>
      </c>
      <c r="N102" s="83">
        <f>SUBTOTAL(9,N66:N101)</f>
        <v>405285110</v>
      </c>
    </row>
    <row r="103" spans="1:14" hidden="1" outlineLevel="2" x14ac:dyDescent="0.25">
      <c r="A103" s="79">
        <v>93</v>
      </c>
      <c r="B103" s="70" t="s">
        <v>699</v>
      </c>
      <c r="C103" s="79">
        <v>70829560</v>
      </c>
      <c r="D103" s="80" t="s">
        <v>595</v>
      </c>
      <c r="E103" s="81">
        <v>3552661</v>
      </c>
      <c r="F103" s="70" t="s">
        <v>700</v>
      </c>
      <c r="G103" s="82" t="s">
        <v>28</v>
      </c>
      <c r="H103" s="82" t="s">
        <v>13</v>
      </c>
      <c r="I103" s="82" t="s">
        <v>14</v>
      </c>
      <c r="J103" s="48">
        <v>9092900</v>
      </c>
      <c r="K103" s="83">
        <v>0</v>
      </c>
      <c r="L103" s="83">
        <v>202400</v>
      </c>
      <c r="M103" s="83">
        <v>0</v>
      </c>
      <c r="N103" s="83">
        <f>SUM(J103:M103)</f>
        <v>9295300</v>
      </c>
    </row>
    <row r="104" spans="1:14" hidden="1" outlineLevel="2" x14ac:dyDescent="0.25">
      <c r="A104" s="79">
        <v>94</v>
      </c>
      <c r="B104" s="70" t="s">
        <v>699</v>
      </c>
      <c r="C104" s="84">
        <v>70829560</v>
      </c>
      <c r="D104" s="80" t="s">
        <v>595</v>
      </c>
      <c r="E104" s="81">
        <v>7085806</v>
      </c>
      <c r="F104" s="70" t="s">
        <v>701</v>
      </c>
      <c r="G104" s="82" t="s">
        <v>28</v>
      </c>
      <c r="H104" s="82" t="s">
        <v>13</v>
      </c>
      <c r="I104" s="82" t="s">
        <v>14</v>
      </c>
      <c r="J104" s="48">
        <v>3525530</v>
      </c>
      <c r="K104" s="83">
        <v>0</v>
      </c>
      <c r="L104" s="83">
        <v>70800</v>
      </c>
      <c r="M104" s="83">
        <v>0</v>
      </c>
      <c r="N104" s="83">
        <f>SUM(J104:M104)</f>
        <v>3596330</v>
      </c>
    </row>
    <row r="105" spans="1:14" ht="25.5" hidden="1" outlineLevel="2" x14ac:dyDescent="0.25">
      <c r="A105" s="79">
        <v>95</v>
      </c>
      <c r="B105" s="70" t="s">
        <v>62</v>
      </c>
      <c r="C105" s="79">
        <v>29295327</v>
      </c>
      <c r="D105" s="80" t="s">
        <v>595</v>
      </c>
      <c r="E105" s="81">
        <v>3012303</v>
      </c>
      <c r="F105" s="70" t="s">
        <v>805</v>
      </c>
      <c r="G105" s="82" t="s">
        <v>28</v>
      </c>
      <c r="H105" s="82" t="s">
        <v>13</v>
      </c>
      <c r="I105" s="82" t="s">
        <v>56</v>
      </c>
      <c r="J105" s="48">
        <v>4312000</v>
      </c>
      <c r="K105" s="83">
        <v>0</v>
      </c>
      <c r="L105" s="83">
        <v>0</v>
      </c>
      <c r="M105" s="83">
        <v>0</v>
      </c>
      <c r="N105" s="83">
        <f>SUM(J105:M105)</f>
        <v>4312000</v>
      </c>
    </row>
    <row r="106" spans="1:14" ht="38.25" hidden="1" outlineLevel="2" x14ac:dyDescent="0.25">
      <c r="A106" s="79">
        <v>96</v>
      </c>
      <c r="B106" s="70" t="s">
        <v>65</v>
      </c>
      <c r="C106" s="79">
        <v>47934531</v>
      </c>
      <c r="D106" s="80" t="s">
        <v>595</v>
      </c>
      <c r="E106" s="81">
        <v>5437570</v>
      </c>
      <c r="F106" s="70" t="s">
        <v>67</v>
      </c>
      <c r="G106" s="82" t="s">
        <v>28</v>
      </c>
      <c r="H106" s="82" t="s">
        <v>13</v>
      </c>
      <c r="I106" s="82" t="s">
        <v>66</v>
      </c>
      <c r="J106" s="48">
        <v>10758000</v>
      </c>
      <c r="K106" s="83">
        <v>0</v>
      </c>
      <c r="L106" s="83">
        <v>253000</v>
      </c>
      <c r="M106" s="83">
        <v>0</v>
      </c>
      <c r="N106" s="83">
        <f>SUM(J106:M106)</f>
        <v>11011000</v>
      </c>
    </row>
    <row r="107" spans="1:14" ht="25.5" hidden="1" outlineLevel="2" x14ac:dyDescent="0.25">
      <c r="A107" s="79">
        <v>97</v>
      </c>
      <c r="B107" s="70" t="s">
        <v>91</v>
      </c>
      <c r="C107" s="79">
        <v>73633178</v>
      </c>
      <c r="D107" s="80" t="s">
        <v>595</v>
      </c>
      <c r="E107" s="81">
        <v>3024085</v>
      </c>
      <c r="F107" s="70" t="s">
        <v>606</v>
      </c>
      <c r="G107" s="82" t="s">
        <v>28</v>
      </c>
      <c r="H107" s="82" t="s">
        <v>13</v>
      </c>
      <c r="I107" s="82" t="s">
        <v>59</v>
      </c>
      <c r="J107" s="48">
        <v>6971200</v>
      </c>
      <c r="K107" s="83">
        <v>0</v>
      </c>
      <c r="L107" s="83">
        <v>133800</v>
      </c>
      <c r="M107" s="83">
        <v>0</v>
      </c>
      <c r="N107" s="83">
        <f>SUM(J107:M107)</f>
        <v>7105000</v>
      </c>
    </row>
    <row r="108" spans="1:14" ht="25.5" hidden="1" outlineLevel="2" x14ac:dyDescent="0.25">
      <c r="A108" s="79">
        <v>98</v>
      </c>
      <c r="B108" s="70" t="s">
        <v>99</v>
      </c>
      <c r="C108" s="79">
        <v>73632783</v>
      </c>
      <c r="D108" s="80" t="s">
        <v>595</v>
      </c>
      <c r="E108" s="81">
        <v>6637286</v>
      </c>
      <c r="F108" s="70" t="s">
        <v>820</v>
      </c>
      <c r="G108" s="82" t="s">
        <v>28</v>
      </c>
      <c r="H108" s="82" t="s">
        <v>13</v>
      </c>
      <c r="I108" s="82" t="s">
        <v>101</v>
      </c>
      <c r="J108" s="48">
        <v>10065870</v>
      </c>
      <c r="K108" s="83">
        <v>0</v>
      </c>
      <c r="L108" s="83">
        <v>212500</v>
      </c>
      <c r="M108" s="83">
        <v>0</v>
      </c>
      <c r="N108" s="83">
        <f>SUM(J108:M108)</f>
        <v>10278370</v>
      </c>
    </row>
    <row r="109" spans="1:14" ht="38.25" hidden="1" outlineLevel="2" x14ac:dyDescent="0.25">
      <c r="A109" s="79">
        <v>99</v>
      </c>
      <c r="B109" s="70" t="s">
        <v>387</v>
      </c>
      <c r="C109" s="79">
        <v>70851042</v>
      </c>
      <c r="D109" s="80" t="s">
        <v>595</v>
      </c>
      <c r="E109" s="81">
        <v>9113211</v>
      </c>
      <c r="F109" s="70" t="s">
        <v>387</v>
      </c>
      <c r="G109" s="82" t="s">
        <v>28</v>
      </c>
      <c r="H109" s="82" t="s">
        <v>13</v>
      </c>
      <c r="I109" s="82" t="s">
        <v>14</v>
      </c>
      <c r="J109" s="48">
        <v>29316420</v>
      </c>
      <c r="K109" s="83">
        <v>0</v>
      </c>
      <c r="L109" s="83">
        <v>688100</v>
      </c>
      <c r="M109" s="83">
        <v>0</v>
      </c>
      <c r="N109" s="83">
        <f>SUM(J109:M109)</f>
        <v>30004520</v>
      </c>
    </row>
    <row r="110" spans="1:14" ht="38.25" hidden="1" outlineLevel="2" x14ac:dyDescent="0.25">
      <c r="A110" s="79">
        <v>100</v>
      </c>
      <c r="B110" s="70" t="s">
        <v>388</v>
      </c>
      <c r="C110" s="79">
        <v>70850895</v>
      </c>
      <c r="D110" s="80" t="s">
        <v>595</v>
      </c>
      <c r="E110" s="81">
        <v>4392977</v>
      </c>
      <c r="F110" s="88" t="s">
        <v>828</v>
      </c>
      <c r="G110" s="82" t="s">
        <v>28</v>
      </c>
      <c r="H110" s="82" t="s">
        <v>44</v>
      </c>
      <c r="I110" s="82" t="s">
        <v>53</v>
      </c>
      <c r="J110" s="48">
        <v>11955160</v>
      </c>
      <c r="K110" s="83">
        <v>0</v>
      </c>
      <c r="L110" s="83">
        <v>262100</v>
      </c>
      <c r="M110" s="83">
        <v>0</v>
      </c>
      <c r="N110" s="83">
        <f>SUM(J110:M110)</f>
        <v>12217260</v>
      </c>
    </row>
    <row r="111" spans="1:14" ht="38.25" hidden="1" outlineLevel="2" x14ac:dyDescent="0.25">
      <c r="A111" s="79">
        <v>101</v>
      </c>
      <c r="B111" s="70" t="s">
        <v>390</v>
      </c>
      <c r="C111" s="79">
        <v>70850941</v>
      </c>
      <c r="D111" s="80" t="s">
        <v>595</v>
      </c>
      <c r="E111" s="81">
        <v>7295876</v>
      </c>
      <c r="F111" s="70" t="s">
        <v>831</v>
      </c>
      <c r="G111" s="82" t="s">
        <v>28</v>
      </c>
      <c r="H111" s="82" t="s">
        <v>13</v>
      </c>
      <c r="I111" s="82" t="s">
        <v>14</v>
      </c>
      <c r="J111" s="48">
        <v>13794290</v>
      </c>
      <c r="K111" s="83">
        <v>0</v>
      </c>
      <c r="L111" s="83">
        <v>278300</v>
      </c>
      <c r="M111" s="83">
        <v>0</v>
      </c>
      <c r="N111" s="83">
        <f>SUM(J111:M111)</f>
        <v>14072590</v>
      </c>
    </row>
    <row r="112" spans="1:14" ht="51" hidden="1" outlineLevel="2" x14ac:dyDescent="0.25">
      <c r="A112" s="79">
        <v>102</v>
      </c>
      <c r="B112" s="70" t="s">
        <v>392</v>
      </c>
      <c r="C112" s="79">
        <v>70850852</v>
      </c>
      <c r="D112" s="80" t="s">
        <v>595</v>
      </c>
      <c r="E112" s="81">
        <v>7152788</v>
      </c>
      <c r="F112" s="70" t="s">
        <v>832</v>
      </c>
      <c r="G112" s="82" t="s">
        <v>28</v>
      </c>
      <c r="H112" s="82" t="s">
        <v>44</v>
      </c>
      <c r="I112" s="82" t="s">
        <v>53</v>
      </c>
      <c r="J112" s="48">
        <v>16687310</v>
      </c>
      <c r="K112" s="83">
        <v>0</v>
      </c>
      <c r="L112" s="83">
        <v>390300</v>
      </c>
      <c r="M112" s="83">
        <v>0</v>
      </c>
      <c r="N112" s="83">
        <f>SUM(J112:M112)</f>
        <v>17077610</v>
      </c>
    </row>
    <row r="113" spans="1:14" ht="25.5" hidden="1" outlineLevel="2" x14ac:dyDescent="0.25">
      <c r="A113" s="79">
        <v>103</v>
      </c>
      <c r="B113" s="70" t="s">
        <v>136</v>
      </c>
      <c r="C113" s="79">
        <v>18189750</v>
      </c>
      <c r="D113" s="80" t="s">
        <v>595</v>
      </c>
      <c r="E113" s="81">
        <v>8438012</v>
      </c>
      <c r="F113" s="70" t="s">
        <v>836</v>
      </c>
      <c r="G113" s="82" t="s">
        <v>28</v>
      </c>
      <c r="H113" s="82" t="s">
        <v>13</v>
      </c>
      <c r="I113" s="82" t="s">
        <v>37</v>
      </c>
      <c r="J113" s="48">
        <v>9431290</v>
      </c>
      <c r="K113" s="83">
        <v>0</v>
      </c>
      <c r="L113" s="83">
        <v>192200</v>
      </c>
      <c r="M113" s="83">
        <v>0</v>
      </c>
      <c r="N113" s="83">
        <f>SUM(J113:M113)</f>
        <v>9623490</v>
      </c>
    </row>
    <row r="114" spans="1:14" ht="25.5" hidden="1" outlineLevel="2" x14ac:dyDescent="0.25">
      <c r="A114" s="79">
        <v>104</v>
      </c>
      <c r="B114" s="70" t="s">
        <v>634</v>
      </c>
      <c r="C114" s="79" t="s">
        <v>260</v>
      </c>
      <c r="D114" s="80" t="s">
        <v>595</v>
      </c>
      <c r="E114" s="81">
        <v>4417297</v>
      </c>
      <c r="F114" s="70" t="s">
        <v>863</v>
      </c>
      <c r="G114" s="82" t="s">
        <v>28</v>
      </c>
      <c r="H114" s="82" t="s">
        <v>13</v>
      </c>
      <c r="I114" s="82" t="s">
        <v>53</v>
      </c>
      <c r="J114" s="48">
        <v>6229070</v>
      </c>
      <c r="K114" s="83">
        <v>0</v>
      </c>
      <c r="L114" s="83">
        <v>74300</v>
      </c>
      <c r="M114" s="83">
        <v>0</v>
      </c>
      <c r="N114" s="83">
        <f>SUM(J114:M114)</f>
        <v>6303370</v>
      </c>
    </row>
    <row r="115" spans="1:14" hidden="1" outlineLevel="2" x14ac:dyDescent="0.25">
      <c r="A115" s="79">
        <v>105</v>
      </c>
      <c r="B115" s="70" t="s">
        <v>634</v>
      </c>
      <c r="C115" s="79" t="s">
        <v>260</v>
      </c>
      <c r="D115" s="80" t="s">
        <v>595</v>
      </c>
      <c r="E115" s="81">
        <v>6697699</v>
      </c>
      <c r="F115" s="70" t="s">
        <v>866</v>
      </c>
      <c r="G115" s="82" t="s">
        <v>28</v>
      </c>
      <c r="H115" s="82" t="s">
        <v>13</v>
      </c>
      <c r="I115" s="82" t="s">
        <v>14</v>
      </c>
      <c r="J115" s="48">
        <v>5660490</v>
      </c>
      <c r="K115" s="83">
        <v>0</v>
      </c>
      <c r="L115" s="83">
        <v>110500</v>
      </c>
      <c r="M115" s="83">
        <v>0</v>
      </c>
      <c r="N115" s="83">
        <f>SUM(J115:M115)</f>
        <v>5770990</v>
      </c>
    </row>
    <row r="116" spans="1:14" ht="38.25" hidden="1" outlineLevel="2" x14ac:dyDescent="0.25">
      <c r="A116" s="79">
        <v>106</v>
      </c>
      <c r="B116" s="70" t="s">
        <v>311</v>
      </c>
      <c r="C116" s="84">
        <v>62180444</v>
      </c>
      <c r="D116" s="80" t="s">
        <v>595</v>
      </c>
      <c r="E116" s="81">
        <v>6696436</v>
      </c>
      <c r="F116" s="70" t="s">
        <v>317</v>
      </c>
      <c r="G116" s="82" t="s">
        <v>28</v>
      </c>
      <c r="H116" s="82" t="s">
        <v>13</v>
      </c>
      <c r="I116" s="82" t="s">
        <v>153</v>
      </c>
      <c r="J116" s="48">
        <v>6645600</v>
      </c>
      <c r="K116" s="83">
        <v>0</v>
      </c>
      <c r="L116" s="83">
        <v>139600</v>
      </c>
      <c r="M116" s="83">
        <v>0</v>
      </c>
      <c r="N116" s="83">
        <f>SUM(J116:M116)</f>
        <v>6785200</v>
      </c>
    </row>
    <row r="117" spans="1:14" ht="51" hidden="1" outlineLevel="2" x14ac:dyDescent="0.25">
      <c r="A117" s="79">
        <v>107</v>
      </c>
      <c r="B117" s="70" t="s">
        <v>319</v>
      </c>
      <c r="C117" s="84">
        <v>71193430</v>
      </c>
      <c r="D117" s="80" t="s">
        <v>595</v>
      </c>
      <c r="E117" s="81">
        <v>4644158</v>
      </c>
      <c r="F117" s="82" t="s">
        <v>324</v>
      </c>
      <c r="G117" s="82" t="s">
        <v>28</v>
      </c>
      <c r="H117" s="82" t="s">
        <v>13</v>
      </c>
      <c r="I117" s="82" t="s">
        <v>37</v>
      </c>
      <c r="J117" s="48">
        <v>14302400</v>
      </c>
      <c r="K117" s="83">
        <v>0</v>
      </c>
      <c r="L117" s="83">
        <v>273200</v>
      </c>
      <c r="M117" s="83">
        <v>0</v>
      </c>
      <c r="N117" s="83">
        <f>SUM(J117:M117)</f>
        <v>14575600</v>
      </c>
    </row>
    <row r="118" spans="1:14" ht="51" hidden="1" outlineLevel="2" x14ac:dyDescent="0.25">
      <c r="A118" s="79">
        <v>108</v>
      </c>
      <c r="B118" s="70" t="s">
        <v>319</v>
      </c>
      <c r="C118" s="79">
        <v>71193430</v>
      </c>
      <c r="D118" s="80" t="s">
        <v>595</v>
      </c>
      <c r="E118" s="81">
        <v>8827041</v>
      </c>
      <c r="F118" s="70" t="s">
        <v>329</v>
      </c>
      <c r="G118" s="82" t="s">
        <v>28</v>
      </c>
      <c r="H118" s="82" t="s">
        <v>13</v>
      </c>
      <c r="I118" s="82" t="s">
        <v>37</v>
      </c>
      <c r="J118" s="48">
        <v>6416890</v>
      </c>
      <c r="K118" s="83">
        <v>0</v>
      </c>
      <c r="L118" s="83">
        <v>139600</v>
      </c>
      <c r="M118" s="83">
        <v>0</v>
      </c>
      <c r="N118" s="83">
        <f>SUM(J118:M118)</f>
        <v>6556490</v>
      </c>
    </row>
    <row r="119" spans="1:14" ht="51" hidden="1" outlineLevel="2" x14ac:dyDescent="0.25">
      <c r="A119" s="79">
        <v>109</v>
      </c>
      <c r="B119" s="70" t="s">
        <v>319</v>
      </c>
      <c r="C119" s="84">
        <v>71193430</v>
      </c>
      <c r="D119" s="80" t="s">
        <v>595</v>
      </c>
      <c r="E119" s="81">
        <v>9444030</v>
      </c>
      <c r="F119" s="70" t="s">
        <v>330</v>
      </c>
      <c r="G119" s="82" t="s">
        <v>28</v>
      </c>
      <c r="H119" s="82" t="s">
        <v>13</v>
      </c>
      <c r="I119" s="82" t="s">
        <v>37</v>
      </c>
      <c r="J119" s="48">
        <v>5901030</v>
      </c>
      <c r="K119" s="83">
        <v>0</v>
      </c>
      <c r="L119" s="83">
        <v>122200</v>
      </c>
      <c r="M119" s="83">
        <v>0</v>
      </c>
      <c r="N119" s="83">
        <f>SUM(J119:M119)</f>
        <v>6023230</v>
      </c>
    </row>
    <row r="120" spans="1:14" ht="51" hidden="1" outlineLevel="2" x14ac:dyDescent="0.25">
      <c r="A120" s="79">
        <v>110</v>
      </c>
      <c r="B120" s="70" t="s">
        <v>423</v>
      </c>
      <c r="C120" s="79" t="s">
        <v>424</v>
      </c>
      <c r="D120" s="80" t="s">
        <v>595</v>
      </c>
      <c r="E120" s="81">
        <v>5945010</v>
      </c>
      <c r="F120" s="70" t="s">
        <v>410</v>
      </c>
      <c r="G120" s="82" t="s">
        <v>28</v>
      </c>
      <c r="H120" s="82" t="s">
        <v>13</v>
      </c>
      <c r="I120" s="82" t="s">
        <v>187</v>
      </c>
      <c r="J120" s="48">
        <v>6234810</v>
      </c>
      <c r="K120" s="83">
        <v>0</v>
      </c>
      <c r="L120" s="83">
        <v>136600</v>
      </c>
      <c r="M120" s="83">
        <v>0</v>
      </c>
      <c r="N120" s="83">
        <f>SUM(J120:M120)</f>
        <v>6371410</v>
      </c>
    </row>
    <row r="121" spans="1:14" ht="51" hidden="1" outlineLevel="2" x14ac:dyDescent="0.25">
      <c r="A121" s="79">
        <v>111</v>
      </c>
      <c r="B121" s="70" t="s">
        <v>423</v>
      </c>
      <c r="C121" s="79" t="s">
        <v>424</v>
      </c>
      <c r="D121" s="80" t="s">
        <v>595</v>
      </c>
      <c r="E121" s="81">
        <v>6289201</v>
      </c>
      <c r="F121" s="70" t="s">
        <v>426</v>
      </c>
      <c r="G121" s="82" t="s">
        <v>28</v>
      </c>
      <c r="H121" s="82" t="s">
        <v>13</v>
      </c>
      <c r="I121" s="82" t="s">
        <v>81</v>
      </c>
      <c r="J121" s="48">
        <v>7875000</v>
      </c>
      <c r="K121" s="83">
        <v>0</v>
      </c>
      <c r="L121" s="83">
        <v>253000</v>
      </c>
      <c r="M121" s="83">
        <v>0</v>
      </c>
      <c r="N121" s="83">
        <f>SUM(J121:M121)</f>
        <v>8128000</v>
      </c>
    </row>
    <row r="122" spans="1:14" ht="51" hidden="1" outlineLevel="2" x14ac:dyDescent="0.25">
      <c r="A122" s="79">
        <v>112</v>
      </c>
      <c r="B122" s="70" t="s">
        <v>423</v>
      </c>
      <c r="C122" s="79" t="s">
        <v>424</v>
      </c>
      <c r="D122" s="80" t="s">
        <v>595</v>
      </c>
      <c r="E122" s="81">
        <v>6982168</v>
      </c>
      <c r="F122" s="70" t="s">
        <v>405</v>
      </c>
      <c r="G122" s="82" t="s">
        <v>28</v>
      </c>
      <c r="H122" s="82" t="s">
        <v>44</v>
      </c>
      <c r="I122" s="82" t="s">
        <v>37</v>
      </c>
      <c r="J122" s="48">
        <v>15790000</v>
      </c>
      <c r="K122" s="83">
        <v>0</v>
      </c>
      <c r="L122" s="83">
        <v>384800</v>
      </c>
      <c r="M122" s="83">
        <v>0</v>
      </c>
      <c r="N122" s="83">
        <f>SUM(J122:M122)</f>
        <v>16174800</v>
      </c>
    </row>
    <row r="123" spans="1:14" ht="51" hidden="1" outlineLevel="2" x14ac:dyDescent="0.25">
      <c r="A123" s="79">
        <v>113</v>
      </c>
      <c r="B123" s="70" t="s">
        <v>423</v>
      </c>
      <c r="C123" s="79" t="s">
        <v>424</v>
      </c>
      <c r="D123" s="80" t="s">
        <v>595</v>
      </c>
      <c r="E123" s="81">
        <v>8134514</v>
      </c>
      <c r="F123" s="70" t="s">
        <v>432</v>
      </c>
      <c r="G123" s="82" t="s">
        <v>28</v>
      </c>
      <c r="H123" s="82" t="s">
        <v>13</v>
      </c>
      <c r="I123" s="82" t="s">
        <v>81</v>
      </c>
      <c r="J123" s="48">
        <v>6348000</v>
      </c>
      <c r="K123" s="83">
        <v>0</v>
      </c>
      <c r="L123" s="83">
        <v>161900</v>
      </c>
      <c r="M123" s="83">
        <v>0</v>
      </c>
      <c r="N123" s="83">
        <f>SUM(J123:M123)</f>
        <v>6509900</v>
      </c>
    </row>
    <row r="124" spans="1:14" ht="38.25" hidden="1" outlineLevel="2" x14ac:dyDescent="0.25">
      <c r="A124" s="79">
        <v>114</v>
      </c>
      <c r="B124" s="70" t="s">
        <v>436</v>
      </c>
      <c r="C124" s="84">
        <v>49562827</v>
      </c>
      <c r="D124" s="80" t="s">
        <v>595</v>
      </c>
      <c r="E124" s="81">
        <v>8834308</v>
      </c>
      <c r="F124" s="70" t="s">
        <v>897</v>
      </c>
      <c r="G124" s="82" t="s">
        <v>28</v>
      </c>
      <c r="H124" s="82" t="s">
        <v>13</v>
      </c>
      <c r="I124" s="82" t="s">
        <v>101</v>
      </c>
      <c r="J124" s="48">
        <v>5477530</v>
      </c>
      <c r="K124" s="83">
        <v>0</v>
      </c>
      <c r="L124" s="83">
        <v>104700</v>
      </c>
      <c r="M124" s="83">
        <v>0</v>
      </c>
      <c r="N124" s="83">
        <f>SUM(J124:M124)</f>
        <v>5582230</v>
      </c>
    </row>
    <row r="125" spans="1:14" ht="38.25" hidden="1" outlineLevel="2" x14ac:dyDescent="0.25">
      <c r="A125" s="79">
        <v>115</v>
      </c>
      <c r="B125" s="70" t="s">
        <v>436</v>
      </c>
      <c r="C125" s="84">
        <v>49562827</v>
      </c>
      <c r="D125" s="80" t="s">
        <v>595</v>
      </c>
      <c r="E125" s="81">
        <v>9637335</v>
      </c>
      <c r="F125" s="70" t="s">
        <v>445</v>
      </c>
      <c r="G125" s="82" t="s">
        <v>28</v>
      </c>
      <c r="H125" s="82" t="s">
        <v>44</v>
      </c>
      <c r="I125" s="82" t="s">
        <v>59</v>
      </c>
      <c r="J125" s="48">
        <v>16291710</v>
      </c>
      <c r="K125" s="83">
        <v>0</v>
      </c>
      <c r="L125" s="83">
        <v>274500</v>
      </c>
      <c r="M125" s="83">
        <v>0</v>
      </c>
      <c r="N125" s="83">
        <f>SUM(J125:M125)</f>
        <v>16566210</v>
      </c>
    </row>
    <row r="126" spans="1:14" ht="25.5" outlineLevel="1" collapsed="1" x14ac:dyDescent="0.25">
      <c r="A126" s="79"/>
      <c r="B126" s="70"/>
      <c r="C126" s="84"/>
      <c r="D126" s="95" t="s">
        <v>671</v>
      </c>
      <c r="E126" s="81"/>
      <c r="F126" s="70"/>
      <c r="G126" s="82"/>
      <c r="H126" s="82"/>
      <c r="I126" s="82"/>
      <c r="J126" s="48">
        <f>SUBTOTAL(9,J103:J125)</f>
        <v>229082500</v>
      </c>
      <c r="K126" s="83">
        <f>SUBTOTAL(9,K103:K125)</f>
        <v>0</v>
      </c>
      <c r="L126" s="83">
        <f>SUBTOTAL(9,L103:L125)</f>
        <v>4858400</v>
      </c>
      <c r="M126" s="83">
        <f>SUBTOTAL(9,M103:M125)</f>
        <v>0</v>
      </c>
      <c r="N126" s="83">
        <f>SUBTOTAL(9,N103:N125)</f>
        <v>233940900</v>
      </c>
    </row>
    <row r="127" spans="1:14" ht="38.25" hidden="1" outlineLevel="2" x14ac:dyDescent="0.25">
      <c r="A127" s="79">
        <v>116</v>
      </c>
      <c r="B127" s="70" t="s">
        <v>357</v>
      </c>
      <c r="C127" s="84">
        <v>70640327</v>
      </c>
      <c r="D127" s="80" t="s">
        <v>662</v>
      </c>
      <c r="E127" s="81">
        <v>2278292</v>
      </c>
      <c r="F127" s="70" t="s">
        <v>898</v>
      </c>
      <c r="G127" s="82" t="s">
        <v>28</v>
      </c>
      <c r="H127" s="82" t="s">
        <v>19</v>
      </c>
      <c r="I127" s="82" t="s">
        <v>14</v>
      </c>
      <c r="J127" s="48">
        <v>1093000</v>
      </c>
      <c r="K127" s="83">
        <v>0</v>
      </c>
      <c r="L127" s="83">
        <v>0</v>
      </c>
      <c r="M127" s="83">
        <v>0</v>
      </c>
      <c r="N127" s="83">
        <f>SUM(J127:M127)</f>
        <v>1093000</v>
      </c>
    </row>
    <row r="128" spans="1:14" ht="38.25" hidden="1" outlineLevel="2" x14ac:dyDescent="0.25">
      <c r="A128" s="79">
        <v>117</v>
      </c>
      <c r="B128" s="70" t="s">
        <v>357</v>
      </c>
      <c r="C128" s="84">
        <v>70640327</v>
      </c>
      <c r="D128" s="80" t="s">
        <v>662</v>
      </c>
      <c r="E128" s="81">
        <v>6643410</v>
      </c>
      <c r="F128" s="70" t="s">
        <v>898</v>
      </c>
      <c r="G128" s="82" t="s">
        <v>28</v>
      </c>
      <c r="H128" s="82" t="s">
        <v>19</v>
      </c>
      <c r="I128" s="82" t="s">
        <v>20</v>
      </c>
      <c r="J128" s="48">
        <v>1801210</v>
      </c>
      <c r="K128" s="83">
        <v>0</v>
      </c>
      <c r="L128" s="83">
        <v>0</v>
      </c>
      <c r="M128" s="83">
        <v>0</v>
      </c>
      <c r="N128" s="83">
        <f>SUM(J128:M128)</f>
        <v>1801210</v>
      </c>
    </row>
    <row r="129" spans="1:14" outlineLevel="1" collapsed="1" x14ac:dyDescent="0.25">
      <c r="A129" s="79"/>
      <c r="B129" s="70"/>
      <c r="C129" s="84"/>
      <c r="D129" s="95" t="s">
        <v>672</v>
      </c>
      <c r="E129" s="81"/>
      <c r="F129" s="70"/>
      <c r="G129" s="82"/>
      <c r="H129" s="82"/>
      <c r="I129" s="82"/>
      <c r="J129" s="48">
        <f>SUBTOTAL(9,J127:J128)</f>
        <v>2894210</v>
      </c>
      <c r="K129" s="83">
        <f>SUBTOTAL(9,K127:K128)</f>
        <v>0</v>
      </c>
      <c r="L129" s="83">
        <f>SUBTOTAL(9,L127:L128)</f>
        <v>0</v>
      </c>
      <c r="M129" s="83">
        <f>SUBTOTAL(9,M127:M128)</f>
        <v>0</v>
      </c>
      <c r="N129" s="83">
        <f>SUBTOTAL(9,N127:N128)</f>
        <v>2894210</v>
      </c>
    </row>
    <row r="130" spans="1:14" ht="38.25" hidden="1" outlineLevel="2" x14ac:dyDescent="0.25">
      <c r="A130" s="79">
        <v>118</v>
      </c>
      <c r="B130" s="70" t="s">
        <v>82</v>
      </c>
      <c r="C130" s="79" t="s">
        <v>83</v>
      </c>
      <c r="D130" s="80" t="s">
        <v>599</v>
      </c>
      <c r="E130" s="81">
        <v>9144170</v>
      </c>
      <c r="F130" s="70" t="s">
        <v>807</v>
      </c>
      <c r="G130" s="82" t="s">
        <v>28</v>
      </c>
      <c r="H130" s="82" t="s">
        <v>44</v>
      </c>
      <c r="I130" s="82" t="s">
        <v>81</v>
      </c>
      <c r="J130" s="48">
        <v>1935000</v>
      </c>
      <c r="K130" s="83">
        <v>0</v>
      </c>
      <c r="L130" s="83">
        <v>0</v>
      </c>
      <c r="M130" s="83">
        <v>0</v>
      </c>
      <c r="N130" s="83">
        <f>SUM(J130:M130)</f>
        <v>1935000</v>
      </c>
    </row>
    <row r="131" spans="1:14" ht="38.25" hidden="1" outlineLevel="2" x14ac:dyDescent="0.25">
      <c r="A131" s="79">
        <v>119</v>
      </c>
      <c r="B131" s="70" t="s">
        <v>99</v>
      </c>
      <c r="C131" s="79">
        <v>73632783</v>
      </c>
      <c r="D131" s="80" t="s">
        <v>599</v>
      </c>
      <c r="E131" s="81">
        <v>3139989</v>
      </c>
      <c r="F131" s="70" t="s">
        <v>712</v>
      </c>
      <c r="G131" s="82" t="s">
        <v>28</v>
      </c>
      <c r="H131" s="82" t="s">
        <v>44</v>
      </c>
      <c r="I131" s="82" t="s">
        <v>101</v>
      </c>
      <c r="J131" s="48">
        <v>3752740</v>
      </c>
      <c r="K131" s="83">
        <v>0</v>
      </c>
      <c r="L131" s="83">
        <v>106000</v>
      </c>
      <c r="M131" s="83">
        <v>0</v>
      </c>
      <c r="N131" s="83">
        <f>SUM(J131:M131)</f>
        <v>3858740</v>
      </c>
    </row>
    <row r="132" spans="1:14" ht="38.25" hidden="1" outlineLevel="2" x14ac:dyDescent="0.25">
      <c r="A132" s="79">
        <v>120</v>
      </c>
      <c r="B132" s="70" t="s">
        <v>166</v>
      </c>
      <c r="C132" s="79">
        <v>44018886</v>
      </c>
      <c r="D132" s="80" t="s">
        <v>599</v>
      </c>
      <c r="E132" s="81">
        <v>8783734</v>
      </c>
      <c r="F132" s="70" t="s">
        <v>183</v>
      </c>
      <c r="G132" s="82" t="s">
        <v>28</v>
      </c>
      <c r="H132" s="82" t="s">
        <v>44</v>
      </c>
      <c r="I132" s="82" t="s">
        <v>81</v>
      </c>
      <c r="J132" s="48">
        <v>2760000</v>
      </c>
      <c r="K132" s="83">
        <v>0</v>
      </c>
      <c r="L132" s="83">
        <v>106000</v>
      </c>
      <c r="M132" s="83">
        <v>0</v>
      </c>
      <c r="N132" s="83">
        <f>SUM(J132:M132)</f>
        <v>2866000</v>
      </c>
    </row>
    <row r="133" spans="1:14" ht="38.25" hidden="1" outlineLevel="2" x14ac:dyDescent="0.25">
      <c r="A133" s="79">
        <v>121</v>
      </c>
      <c r="B133" s="70" t="s">
        <v>634</v>
      </c>
      <c r="C133" s="79" t="s">
        <v>260</v>
      </c>
      <c r="D133" s="80" t="s">
        <v>599</v>
      </c>
      <c r="E133" s="81">
        <v>1179545</v>
      </c>
      <c r="F133" s="70" t="s">
        <v>273</v>
      </c>
      <c r="G133" s="82" t="s">
        <v>28</v>
      </c>
      <c r="H133" s="82" t="s">
        <v>44</v>
      </c>
      <c r="I133" s="82" t="s">
        <v>14</v>
      </c>
      <c r="J133" s="48">
        <v>6300000</v>
      </c>
      <c r="K133" s="83">
        <v>0</v>
      </c>
      <c r="L133" s="83">
        <v>200000</v>
      </c>
      <c r="M133" s="83">
        <v>0</v>
      </c>
      <c r="N133" s="83">
        <f>SUM(J133:M133)</f>
        <v>6500000</v>
      </c>
    </row>
    <row r="134" spans="1:14" ht="38.25" hidden="1" outlineLevel="2" x14ac:dyDescent="0.25">
      <c r="A134" s="79">
        <v>122</v>
      </c>
      <c r="B134" s="70" t="s">
        <v>634</v>
      </c>
      <c r="C134" s="79" t="s">
        <v>260</v>
      </c>
      <c r="D134" s="80" t="s">
        <v>599</v>
      </c>
      <c r="E134" s="81">
        <v>3675784</v>
      </c>
      <c r="F134" s="70" t="s">
        <v>264</v>
      </c>
      <c r="G134" s="82" t="s">
        <v>28</v>
      </c>
      <c r="H134" s="82" t="s">
        <v>44</v>
      </c>
      <c r="I134" s="82" t="s">
        <v>153</v>
      </c>
      <c r="J134" s="48">
        <v>7375360</v>
      </c>
      <c r="K134" s="83">
        <v>0</v>
      </c>
      <c r="L134" s="83">
        <v>212100</v>
      </c>
      <c r="M134" s="83">
        <v>0</v>
      </c>
      <c r="N134" s="83">
        <f>SUM(J134:M134)</f>
        <v>7587460</v>
      </c>
    </row>
    <row r="135" spans="1:14" ht="51" hidden="1" outlineLevel="2" x14ac:dyDescent="0.25">
      <c r="A135" s="79">
        <v>123</v>
      </c>
      <c r="B135" s="70" t="s">
        <v>319</v>
      </c>
      <c r="C135" s="84">
        <v>71193430</v>
      </c>
      <c r="D135" s="80" t="s">
        <v>599</v>
      </c>
      <c r="E135" s="81">
        <v>3815405</v>
      </c>
      <c r="F135" s="70" t="s">
        <v>323</v>
      </c>
      <c r="G135" s="82" t="s">
        <v>28</v>
      </c>
      <c r="H135" s="82" t="s">
        <v>44</v>
      </c>
      <c r="I135" s="82" t="s">
        <v>37</v>
      </c>
      <c r="J135" s="48">
        <v>4647050</v>
      </c>
      <c r="K135" s="83">
        <v>0</v>
      </c>
      <c r="L135" s="83">
        <v>93600</v>
      </c>
      <c r="M135" s="83">
        <v>0</v>
      </c>
      <c r="N135" s="83">
        <f>SUM(J135:M135)</f>
        <v>4740650</v>
      </c>
    </row>
    <row r="136" spans="1:14" ht="63.75" hidden="1" outlineLevel="2" x14ac:dyDescent="0.25">
      <c r="A136" s="79">
        <v>124</v>
      </c>
      <c r="B136" s="70" t="s">
        <v>415</v>
      </c>
      <c r="C136" s="79">
        <v>70850917</v>
      </c>
      <c r="D136" s="80" t="s">
        <v>599</v>
      </c>
      <c r="E136" s="81">
        <v>9988033</v>
      </c>
      <c r="F136" s="70" t="s">
        <v>422</v>
      </c>
      <c r="G136" s="82" t="s">
        <v>28</v>
      </c>
      <c r="H136" s="82" t="s">
        <v>44</v>
      </c>
      <c r="I136" s="82" t="s">
        <v>14</v>
      </c>
      <c r="J136" s="48">
        <v>1394000</v>
      </c>
      <c r="K136" s="83">
        <v>0</v>
      </c>
      <c r="L136" s="83">
        <v>24000</v>
      </c>
      <c r="M136" s="83">
        <v>0</v>
      </c>
      <c r="N136" s="83">
        <f>SUM(J136:M136)</f>
        <v>1418000</v>
      </c>
    </row>
    <row r="137" spans="1:14" ht="51" hidden="1" outlineLevel="2" x14ac:dyDescent="0.25">
      <c r="A137" s="79">
        <v>125</v>
      </c>
      <c r="B137" s="70" t="s">
        <v>423</v>
      </c>
      <c r="C137" s="79" t="s">
        <v>424</v>
      </c>
      <c r="D137" s="80" t="s">
        <v>599</v>
      </c>
      <c r="E137" s="81">
        <v>1023835</v>
      </c>
      <c r="F137" s="70" t="s">
        <v>883</v>
      </c>
      <c r="G137" s="82" t="s">
        <v>28</v>
      </c>
      <c r="H137" s="82" t="s">
        <v>44</v>
      </c>
      <c r="I137" s="82" t="s">
        <v>81</v>
      </c>
      <c r="J137" s="48">
        <v>2093470</v>
      </c>
      <c r="K137" s="83">
        <v>0</v>
      </c>
      <c r="L137" s="83">
        <v>53000</v>
      </c>
      <c r="M137" s="83">
        <v>0</v>
      </c>
      <c r="N137" s="83">
        <f>SUM(J137:M137)</f>
        <v>2146470</v>
      </c>
    </row>
    <row r="138" spans="1:14" ht="51" hidden="1" outlineLevel="2" x14ac:dyDescent="0.25">
      <c r="A138" s="79">
        <v>126</v>
      </c>
      <c r="B138" s="70" t="s">
        <v>423</v>
      </c>
      <c r="C138" s="84" t="s">
        <v>424</v>
      </c>
      <c r="D138" s="70" t="s">
        <v>599</v>
      </c>
      <c r="E138" s="86">
        <v>1217887</v>
      </c>
      <c r="F138" s="70" t="s">
        <v>884</v>
      </c>
      <c r="G138" s="82" t="s">
        <v>28</v>
      </c>
      <c r="H138" s="82" t="s">
        <v>44</v>
      </c>
      <c r="I138" s="82" t="s">
        <v>81</v>
      </c>
      <c r="J138" s="48">
        <v>659060</v>
      </c>
      <c r="K138" s="48">
        <v>0</v>
      </c>
      <c r="L138" s="48">
        <v>0</v>
      </c>
      <c r="M138" s="83">
        <v>0</v>
      </c>
      <c r="N138" s="83">
        <f>SUM(J138:M138)</f>
        <v>659060</v>
      </c>
    </row>
    <row r="139" spans="1:14" ht="51" hidden="1" outlineLevel="2" x14ac:dyDescent="0.25">
      <c r="A139" s="79">
        <v>127</v>
      </c>
      <c r="B139" s="70" t="s">
        <v>423</v>
      </c>
      <c r="C139" s="79" t="s">
        <v>424</v>
      </c>
      <c r="D139" s="80" t="s">
        <v>599</v>
      </c>
      <c r="E139" s="81">
        <v>2994394</v>
      </c>
      <c r="F139" s="70" t="s">
        <v>885</v>
      </c>
      <c r="G139" s="82" t="s">
        <v>28</v>
      </c>
      <c r="H139" s="82" t="s">
        <v>44</v>
      </c>
      <c r="I139" s="82" t="s">
        <v>187</v>
      </c>
      <c r="J139" s="48">
        <v>6482000</v>
      </c>
      <c r="K139" s="83">
        <v>0</v>
      </c>
      <c r="L139" s="83">
        <v>189200</v>
      </c>
      <c r="M139" s="83">
        <v>0</v>
      </c>
      <c r="N139" s="83">
        <f>SUM(J139:M139)</f>
        <v>6671200</v>
      </c>
    </row>
    <row r="140" spans="1:14" ht="51" hidden="1" outlineLevel="2" x14ac:dyDescent="0.25">
      <c r="A140" s="79">
        <v>128</v>
      </c>
      <c r="B140" s="70" t="s">
        <v>423</v>
      </c>
      <c r="C140" s="79" t="s">
        <v>424</v>
      </c>
      <c r="D140" s="80" t="s">
        <v>599</v>
      </c>
      <c r="E140" s="81">
        <v>3324558</v>
      </c>
      <c r="F140" s="70" t="s">
        <v>886</v>
      </c>
      <c r="G140" s="82" t="s">
        <v>28</v>
      </c>
      <c r="H140" s="82" t="s">
        <v>44</v>
      </c>
      <c r="I140" s="82" t="s">
        <v>81</v>
      </c>
      <c r="J140" s="48">
        <v>3795380</v>
      </c>
      <c r="K140" s="83">
        <v>0</v>
      </c>
      <c r="L140" s="83">
        <v>106000</v>
      </c>
      <c r="M140" s="83">
        <v>0</v>
      </c>
      <c r="N140" s="83">
        <f>SUM(J140:M140)</f>
        <v>3901380</v>
      </c>
    </row>
    <row r="141" spans="1:14" ht="51" hidden="1" outlineLevel="2" x14ac:dyDescent="0.25">
      <c r="A141" s="79">
        <v>129</v>
      </c>
      <c r="B141" s="70" t="s">
        <v>423</v>
      </c>
      <c r="C141" s="79" t="s">
        <v>424</v>
      </c>
      <c r="D141" s="80" t="s">
        <v>599</v>
      </c>
      <c r="E141" s="81">
        <v>3594232</v>
      </c>
      <c r="F141" s="70" t="s">
        <v>887</v>
      </c>
      <c r="G141" s="82" t="s">
        <v>28</v>
      </c>
      <c r="H141" s="82" t="s">
        <v>44</v>
      </c>
      <c r="I141" s="82" t="s">
        <v>81</v>
      </c>
      <c r="J141" s="48">
        <v>3543790</v>
      </c>
      <c r="K141" s="83">
        <v>0</v>
      </c>
      <c r="L141" s="83">
        <v>97200</v>
      </c>
      <c r="M141" s="83">
        <v>0</v>
      </c>
      <c r="N141" s="83">
        <f>SUM(J141:M141)</f>
        <v>3640990</v>
      </c>
    </row>
    <row r="142" spans="1:14" ht="51" hidden="1" outlineLevel="2" x14ac:dyDescent="0.25">
      <c r="A142" s="79">
        <v>130</v>
      </c>
      <c r="B142" s="70" t="s">
        <v>423</v>
      </c>
      <c r="C142" s="84" t="s">
        <v>424</v>
      </c>
      <c r="D142" s="80" t="s">
        <v>599</v>
      </c>
      <c r="E142" s="81">
        <v>5058509</v>
      </c>
      <c r="F142" s="70" t="s">
        <v>888</v>
      </c>
      <c r="G142" s="82" t="s">
        <v>28</v>
      </c>
      <c r="H142" s="82" t="s">
        <v>44</v>
      </c>
      <c r="I142" s="82" t="s">
        <v>143</v>
      </c>
      <c r="J142" s="48">
        <v>2952570</v>
      </c>
      <c r="K142" s="83">
        <v>0</v>
      </c>
      <c r="L142" s="83">
        <v>78000</v>
      </c>
      <c r="M142" s="83">
        <v>0</v>
      </c>
      <c r="N142" s="83">
        <f>SUM(J142:M142)</f>
        <v>3030570</v>
      </c>
    </row>
    <row r="143" spans="1:14" ht="51" hidden="1" outlineLevel="2" x14ac:dyDescent="0.25">
      <c r="A143" s="79">
        <v>131</v>
      </c>
      <c r="B143" s="70" t="s">
        <v>423</v>
      </c>
      <c r="C143" s="79" t="s">
        <v>424</v>
      </c>
      <c r="D143" s="80" t="s">
        <v>599</v>
      </c>
      <c r="E143" s="81">
        <v>6057420</v>
      </c>
      <c r="F143" s="70" t="s">
        <v>889</v>
      </c>
      <c r="G143" s="82" t="s">
        <v>28</v>
      </c>
      <c r="H143" s="82" t="s">
        <v>44</v>
      </c>
      <c r="I143" s="82" t="s">
        <v>81</v>
      </c>
      <c r="J143" s="48">
        <v>2898530</v>
      </c>
      <c r="K143" s="83">
        <v>0</v>
      </c>
      <c r="L143" s="83">
        <v>70700</v>
      </c>
      <c r="M143" s="83">
        <v>0</v>
      </c>
      <c r="N143" s="83">
        <f>SUM(J143:M143)</f>
        <v>2969230</v>
      </c>
    </row>
    <row r="144" spans="1:14" ht="51" hidden="1" outlineLevel="2" x14ac:dyDescent="0.25">
      <c r="A144" s="79">
        <v>132</v>
      </c>
      <c r="B144" s="70" t="s">
        <v>423</v>
      </c>
      <c r="C144" s="79" t="s">
        <v>424</v>
      </c>
      <c r="D144" s="80" t="s">
        <v>599</v>
      </c>
      <c r="E144" s="81">
        <v>6798398</v>
      </c>
      <c r="F144" s="70" t="s">
        <v>890</v>
      </c>
      <c r="G144" s="82" t="s">
        <v>28</v>
      </c>
      <c r="H144" s="82" t="s">
        <v>44</v>
      </c>
      <c r="I144" s="82" t="s">
        <v>81</v>
      </c>
      <c r="J144" s="48">
        <v>4201000</v>
      </c>
      <c r="K144" s="83">
        <v>0</v>
      </c>
      <c r="L144" s="83">
        <v>185600</v>
      </c>
      <c r="M144" s="83">
        <v>0</v>
      </c>
      <c r="N144" s="83">
        <f>SUM(J144:M144)</f>
        <v>4386600</v>
      </c>
    </row>
    <row r="145" spans="1:14" ht="51" hidden="1" outlineLevel="2" x14ac:dyDescent="0.25">
      <c r="A145" s="79">
        <v>133</v>
      </c>
      <c r="B145" s="70" t="s">
        <v>423</v>
      </c>
      <c r="C145" s="79" t="s">
        <v>424</v>
      </c>
      <c r="D145" s="80" t="s">
        <v>599</v>
      </c>
      <c r="E145" s="81">
        <v>6952161</v>
      </c>
      <c r="F145" s="82" t="s">
        <v>404</v>
      </c>
      <c r="G145" s="82" t="s">
        <v>28</v>
      </c>
      <c r="H145" s="82" t="s">
        <v>44</v>
      </c>
      <c r="I145" s="82" t="s">
        <v>37</v>
      </c>
      <c r="J145" s="48">
        <v>4483930</v>
      </c>
      <c r="K145" s="83">
        <v>0</v>
      </c>
      <c r="L145" s="83">
        <v>123700</v>
      </c>
      <c r="M145" s="83">
        <v>0</v>
      </c>
      <c r="N145" s="83">
        <f>SUM(J145:M145)</f>
        <v>4607630</v>
      </c>
    </row>
    <row r="146" spans="1:14" ht="51" hidden="1" outlineLevel="2" x14ac:dyDescent="0.25">
      <c r="A146" s="79">
        <v>134</v>
      </c>
      <c r="B146" s="70" t="s">
        <v>423</v>
      </c>
      <c r="C146" s="79" t="s">
        <v>424</v>
      </c>
      <c r="D146" s="80" t="s">
        <v>599</v>
      </c>
      <c r="E146" s="81">
        <v>8635589</v>
      </c>
      <c r="F146" s="70" t="s">
        <v>892</v>
      </c>
      <c r="G146" s="82" t="s">
        <v>28</v>
      </c>
      <c r="H146" s="82" t="s">
        <v>44</v>
      </c>
      <c r="I146" s="82" t="s">
        <v>143</v>
      </c>
      <c r="J146" s="48">
        <v>3542140</v>
      </c>
      <c r="K146" s="83">
        <v>0</v>
      </c>
      <c r="L146" s="83">
        <v>97200</v>
      </c>
      <c r="M146" s="83">
        <v>0</v>
      </c>
      <c r="N146" s="83">
        <f>SUM(J146:M146)</f>
        <v>3639340</v>
      </c>
    </row>
    <row r="147" spans="1:14" ht="51" hidden="1" outlineLevel="2" x14ac:dyDescent="0.25">
      <c r="A147" s="79">
        <v>135</v>
      </c>
      <c r="B147" s="70" t="s">
        <v>436</v>
      </c>
      <c r="C147" s="84">
        <v>49562827</v>
      </c>
      <c r="D147" s="80" t="s">
        <v>599</v>
      </c>
      <c r="E147" s="81">
        <v>2141770</v>
      </c>
      <c r="F147" s="70" t="s">
        <v>755</v>
      </c>
      <c r="G147" s="82" t="s">
        <v>28</v>
      </c>
      <c r="H147" s="82" t="s">
        <v>44</v>
      </c>
      <c r="I147" s="82" t="s">
        <v>213</v>
      </c>
      <c r="J147" s="48">
        <v>3046440</v>
      </c>
      <c r="K147" s="83">
        <v>0</v>
      </c>
      <c r="L147" s="83">
        <v>79500</v>
      </c>
      <c r="M147" s="83">
        <v>0</v>
      </c>
      <c r="N147" s="83">
        <f>SUM(J147:M147)</f>
        <v>3125940</v>
      </c>
    </row>
    <row r="148" spans="1:14" ht="38.25" hidden="1" outlineLevel="2" x14ac:dyDescent="0.25">
      <c r="A148" s="79">
        <v>136</v>
      </c>
      <c r="B148" s="70" t="s">
        <v>436</v>
      </c>
      <c r="C148" s="84">
        <v>49562827</v>
      </c>
      <c r="D148" s="80" t="s">
        <v>599</v>
      </c>
      <c r="E148" s="81">
        <v>3499100</v>
      </c>
      <c r="F148" s="70" t="s">
        <v>756</v>
      </c>
      <c r="G148" s="82" t="s">
        <v>28</v>
      </c>
      <c r="H148" s="82" t="s">
        <v>44</v>
      </c>
      <c r="I148" s="82" t="s">
        <v>59</v>
      </c>
      <c r="J148" s="48">
        <v>3796880</v>
      </c>
      <c r="K148" s="83">
        <v>0</v>
      </c>
      <c r="L148" s="83">
        <v>106000</v>
      </c>
      <c r="M148" s="83">
        <v>0</v>
      </c>
      <c r="N148" s="83">
        <f>SUM(J148:M148)</f>
        <v>3902880</v>
      </c>
    </row>
    <row r="149" spans="1:14" ht="38.25" hidden="1" outlineLevel="2" x14ac:dyDescent="0.25">
      <c r="A149" s="79">
        <v>137</v>
      </c>
      <c r="B149" s="70" t="s">
        <v>436</v>
      </c>
      <c r="C149" s="84">
        <v>49562827</v>
      </c>
      <c r="D149" s="80" t="s">
        <v>599</v>
      </c>
      <c r="E149" s="81">
        <v>5484955</v>
      </c>
      <c r="F149" s="70" t="s">
        <v>757</v>
      </c>
      <c r="G149" s="82" t="s">
        <v>28</v>
      </c>
      <c r="H149" s="82" t="s">
        <v>44</v>
      </c>
      <c r="I149" s="82" t="s">
        <v>213</v>
      </c>
      <c r="J149" s="48">
        <v>2966760</v>
      </c>
      <c r="K149" s="83">
        <v>0</v>
      </c>
      <c r="L149" s="83">
        <v>70700</v>
      </c>
      <c r="M149" s="83">
        <v>0</v>
      </c>
      <c r="N149" s="83">
        <f>SUM(J149:M149)</f>
        <v>3037460</v>
      </c>
    </row>
    <row r="150" spans="1:14" ht="38.25" hidden="1" outlineLevel="2" x14ac:dyDescent="0.25">
      <c r="A150" s="79">
        <v>138</v>
      </c>
      <c r="B150" s="70" t="s">
        <v>436</v>
      </c>
      <c r="C150" s="84">
        <v>49562827</v>
      </c>
      <c r="D150" s="80" t="s">
        <v>599</v>
      </c>
      <c r="E150" s="81">
        <v>7605066</v>
      </c>
      <c r="F150" s="70" t="s">
        <v>759</v>
      </c>
      <c r="G150" s="82" t="s">
        <v>28</v>
      </c>
      <c r="H150" s="82" t="s">
        <v>44</v>
      </c>
      <c r="I150" s="82" t="s">
        <v>213</v>
      </c>
      <c r="J150" s="48">
        <v>2312240</v>
      </c>
      <c r="K150" s="83">
        <v>0</v>
      </c>
      <c r="L150" s="83">
        <v>44200</v>
      </c>
      <c r="M150" s="83">
        <v>0</v>
      </c>
      <c r="N150" s="83">
        <f>SUM(J150:M150)</f>
        <v>2356440</v>
      </c>
    </row>
    <row r="151" spans="1:14" outlineLevel="1" collapsed="1" x14ac:dyDescent="0.25">
      <c r="A151" s="79"/>
      <c r="B151" s="70"/>
      <c r="C151" s="84"/>
      <c r="D151" s="95" t="s">
        <v>673</v>
      </c>
      <c r="E151" s="81"/>
      <c r="F151" s="70"/>
      <c r="G151" s="82"/>
      <c r="H151" s="82"/>
      <c r="I151" s="82"/>
      <c r="J151" s="48">
        <f>SUBTOTAL(9,J130:J150)</f>
        <v>74938340</v>
      </c>
      <c r="K151" s="83">
        <f>SUBTOTAL(9,K130:K150)</f>
        <v>0</v>
      </c>
      <c r="L151" s="83">
        <f>SUBTOTAL(9,L130:L150)</f>
        <v>2042700</v>
      </c>
      <c r="M151" s="83">
        <f>SUBTOTAL(9,M130:M150)</f>
        <v>0</v>
      </c>
      <c r="N151" s="83">
        <f>SUBTOTAL(9,N130:N150)</f>
        <v>76981040</v>
      </c>
    </row>
    <row r="152" spans="1:14" ht="63.75" hidden="1" outlineLevel="2" x14ac:dyDescent="0.25">
      <c r="A152" s="79">
        <v>139</v>
      </c>
      <c r="B152" s="70" t="s">
        <v>773</v>
      </c>
      <c r="C152" s="79">
        <v>70850992</v>
      </c>
      <c r="D152" s="80" t="s">
        <v>650</v>
      </c>
      <c r="E152" s="81">
        <v>1831726</v>
      </c>
      <c r="F152" s="70" t="s">
        <v>803</v>
      </c>
      <c r="G152" s="82" t="s">
        <v>36</v>
      </c>
      <c r="H152" s="82" t="s">
        <v>52</v>
      </c>
      <c r="I152" s="82" t="s">
        <v>32</v>
      </c>
      <c r="J152" s="48">
        <v>2808420</v>
      </c>
      <c r="K152" s="83">
        <v>0</v>
      </c>
      <c r="L152" s="83">
        <v>121000</v>
      </c>
      <c r="M152" s="83">
        <v>0</v>
      </c>
      <c r="N152" s="83">
        <f>SUM(J152:M152)</f>
        <v>2929420</v>
      </c>
    </row>
    <row r="153" spans="1:14" outlineLevel="1" collapsed="1" x14ac:dyDescent="0.25">
      <c r="A153" s="79"/>
      <c r="B153" s="70"/>
      <c r="C153" s="79"/>
      <c r="D153" s="95" t="s">
        <v>674</v>
      </c>
      <c r="E153" s="81"/>
      <c r="F153" s="70"/>
      <c r="G153" s="82"/>
      <c r="H153" s="82"/>
      <c r="I153" s="82"/>
      <c r="J153" s="48">
        <f>SUBTOTAL(9,J152:J152)</f>
        <v>2808420</v>
      </c>
      <c r="K153" s="83">
        <f>SUBTOTAL(9,K152:K152)</f>
        <v>0</v>
      </c>
      <c r="L153" s="83">
        <f>SUBTOTAL(9,L152:L152)</f>
        <v>121000</v>
      </c>
      <c r="M153" s="83">
        <f>SUBTOTAL(9,M152:M152)</f>
        <v>0</v>
      </c>
      <c r="N153" s="83">
        <f>SUBTOTAL(9,N152:N152)</f>
        <v>2929420</v>
      </c>
    </row>
    <row r="154" spans="1:14" ht="38.25" hidden="1" outlineLevel="2" x14ac:dyDescent="0.25">
      <c r="A154" s="79">
        <v>140</v>
      </c>
      <c r="B154" s="70" t="s">
        <v>15</v>
      </c>
      <c r="C154" s="79">
        <v>27002438</v>
      </c>
      <c r="D154" s="80" t="s">
        <v>586</v>
      </c>
      <c r="E154" s="81">
        <v>3645453</v>
      </c>
      <c r="F154" s="70" t="s">
        <v>793</v>
      </c>
      <c r="G154" s="82" t="s">
        <v>18</v>
      </c>
      <c r="H154" s="82" t="s">
        <v>19</v>
      </c>
      <c r="I154" s="82" t="s">
        <v>59</v>
      </c>
      <c r="J154" s="48">
        <v>879990</v>
      </c>
      <c r="K154" s="83">
        <v>0</v>
      </c>
      <c r="L154" s="83">
        <v>226900</v>
      </c>
      <c r="M154" s="83">
        <v>0</v>
      </c>
      <c r="N154" s="83">
        <f>SUM(J154:M154)</f>
        <v>1106890</v>
      </c>
    </row>
    <row r="155" spans="1:14" ht="38.25" hidden="1" outlineLevel="2" x14ac:dyDescent="0.25">
      <c r="A155" s="79">
        <v>141</v>
      </c>
      <c r="B155" s="70" t="s">
        <v>136</v>
      </c>
      <c r="C155" s="79">
        <v>18189750</v>
      </c>
      <c r="D155" s="80" t="s">
        <v>586</v>
      </c>
      <c r="E155" s="81">
        <v>8959007</v>
      </c>
      <c r="F155" s="70" t="s">
        <v>140</v>
      </c>
      <c r="G155" s="82" t="s">
        <v>18</v>
      </c>
      <c r="H155" s="82" t="s">
        <v>19</v>
      </c>
      <c r="I155" s="82" t="s">
        <v>37</v>
      </c>
      <c r="J155" s="48">
        <v>908940</v>
      </c>
      <c r="K155" s="83">
        <v>0</v>
      </c>
      <c r="L155" s="83">
        <v>221300</v>
      </c>
      <c r="M155" s="83">
        <v>0</v>
      </c>
      <c r="N155" s="83">
        <f>SUM(J155:M155)</f>
        <v>1130240</v>
      </c>
    </row>
    <row r="156" spans="1:14" ht="38.25" hidden="1" outlineLevel="2" x14ac:dyDescent="0.25">
      <c r="A156" s="79">
        <v>142</v>
      </c>
      <c r="B156" s="70" t="s">
        <v>342</v>
      </c>
      <c r="C156" s="84">
        <v>60557621</v>
      </c>
      <c r="D156" s="80" t="s">
        <v>586</v>
      </c>
      <c r="E156" s="81">
        <v>5835780</v>
      </c>
      <c r="F156" s="70" t="s">
        <v>345</v>
      </c>
      <c r="G156" s="82" t="s">
        <v>18</v>
      </c>
      <c r="H156" s="82" t="s">
        <v>19</v>
      </c>
      <c r="I156" s="82" t="s">
        <v>14</v>
      </c>
      <c r="J156" s="48">
        <v>697830</v>
      </c>
      <c r="K156" s="83">
        <v>0</v>
      </c>
      <c r="L156" s="83">
        <v>171300</v>
      </c>
      <c r="M156" s="83">
        <v>0</v>
      </c>
      <c r="N156" s="83">
        <f>SUM(J156:M156)</f>
        <v>869130</v>
      </c>
    </row>
    <row r="157" spans="1:14" ht="38.25" hidden="1" outlineLevel="2" x14ac:dyDescent="0.25">
      <c r="A157" s="79">
        <v>143</v>
      </c>
      <c r="B157" s="70" t="s">
        <v>342</v>
      </c>
      <c r="C157" s="79">
        <v>60557621</v>
      </c>
      <c r="D157" s="80" t="s">
        <v>586</v>
      </c>
      <c r="E157" s="81">
        <v>9580837</v>
      </c>
      <c r="F157" s="70" t="s">
        <v>351</v>
      </c>
      <c r="G157" s="82" t="s">
        <v>36</v>
      </c>
      <c r="H157" s="82" t="s">
        <v>19</v>
      </c>
      <c r="I157" s="82" t="s">
        <v>88</v>
      </c>
      <c r="J157" s="48">
        <v>1558980</v>
      </c>
      <c r="K157" s="83">
        <v>0</v>
      </c>
      <c r="L157" s="83">
        <v>374500</v>
      </c>
      <c r="M157" s="83">
        <v>0</v>
      </c>
      <c r="N157" s="83">
        <f>SUM(J157:M157)</f>
        <v>1933480</v>
      </c>
    </row>
    <row r="158" spans="1:14" outlineLevel="1" collapsed="1" x14ac:dyDescent="0.25">
      <c r="A158" s="79"/>
      <c r="B158" s="70"/>
      <c r="C158" s="79"/>
      <c r="D158" s="95" t="s">
        <v>675</v>
      </c>
      <c r="E158" s="81"/>
      <c r="F158" s="70"/>
      <c r="G158" s="82"/>
      <c r="H158" s="82"/>
      <c r="I158" s="82"/>
      <c r="J158" s="48">
        <f>SUBTOTAL(9,J154:J157)</f>
        <v>4045740</v>
      </c>
      <c r="K158" s="83">
        <f>SUBTOTAL(9,K154:K157)</f>
        <v>0</v>
      </c>
      <c r="L158" s="83">
        <f>SUBTOTAL(9,L154:L157)</f>
        <v>994000</v>
      </c>
      <c r="M158" s="83">
        <f>SUBTOTAL(9,M154:M157)</f>
        <v>0</v>
      </c>
      <c r="N158" s="83">
        <f>SUBTOTAL(9,N154:N157)</f>
        <v>5039740</v>
      </c>
    </row>
    <row r="159" spans="1:14" ht="38.25" hidden="1" outlineLevel="2" x14ac:dyDescent="0.25">
      <c r="A159" s="79">
        <v>144</v>
      </c>
      <c r="B159" s="70" t="s">
        <v>776</v>
      </c>
      <c r="C159" s="79" t="s">
        <v>394</v>
      </c>
      <c r="D159" s="80" t="s">
        <v>399</v>
      </c>
      <c r="E159" s="81">
        <v>9160187</v>
      </c>
      <c r="F159" s="70" t="s">
        <v>399</v>
      </c>
      <c r="G159" s="82" t="s">
        <v>48</v>
      </c>
      <c r="H159" s="82" t="s">
        <v>19</v>
      </c>
      <c r="I159" s="82" t="s">
        <v>32</v>
      </c>
      <c r="J159" s="48">
        <v>3666850</v>
      </c>
      <c r="K159" s="83">
        <v>0</v>
      </c>
      <c r="L159" s="83">
        <v>174400</v>
      </c>
      <c r="M159" s="83">
        <v>0</v>
      </c>
      <c r="N159" s="83">
        <f>SUM(J159:M159)</f>
        <v>3841250</v>
      </c>
    </row>
    <row r="160" spans="1:14" outlineLevel="1" collapsed="1" x14ac:dyDescent="0.25">
      <c r="A160" s="79"/>
      <c r="B160" s="70"/>
      <c r="C160" s="79"/>
      <c r="D160" s="95" t="s">
        <v>676</v>
      </c>
      <c r="E160" s="81"/>
      <c r="F160" s="70"/>
      <c r="G160" s="82"/>
      <c r="H160" s="82"/>
      <c r="I160" s="82"/>
      <c r="J160" s="48">
        <f>SUBTOTAL(9,J159:J159)</f>
        <v>3666850</v>
      </c>
      <c r="K160" s="83">
        <f>SUBTOTAL(9,K159:K159)</f>
        <v>0</v>
      </c>
      <c r="L160" s="83">
        <f>SUBTOTAL(9,L159:L159)</f>
        <v>174400</v>
      </c>
      <c r="M160" s="83">
        <f>SUBTOTAL(9,M159:M159)</f>
        <v>0</v>
      </c>
      <c r="N160" s="83">
        <f>SUBTOTAL(9,N159:N159)</f>
        <v>3841250</v>
      </c>
    </row>
    <row r="161" spans="1:14" ht="38.25" hidden="1" outlineLevel="2" x14ac:dyDescent="0.25">
      <c r="A161" s="79">
        <v>145</v>
      </c>
      <c r="B161" s="70" t="s">
        <v>33</v>
      </c>
      <c r="C161" s="79">
        <v>29267609</v>
      </c>
      <c r="D161" s="80" t="s">
        <v>589</v>
      </c>
      <c r="E161" s="81">
        <v>1967289</v>
      </c>
      <c r="F161" s="70" t="s">
        <v>795</v>
      </c>
      <c r="G161" s="82" t="s">
        <v>36</v>
      </c>
      <c r="H161" s="82" t="s">
        <v>19</v>
      </c>
      <c r="I161" s="82" t="s">
        <v>37</v>
      </c>
      <c r="J161" s="48">
        <v>906860</v>
      </c>
      <c r="K161" s="83">
        <v>0</v>
      </c>
      <c r="L161" s="83">
        <v>0</v>
      </c>
      <c r="M161" s="83">
        <v>0</v>
      </c>
      <c r="N161" s="83">
        <f>SUM(J161:M161)</f>
        <v>906860</v>
      </c>
    </row>
    <row r="162" spans="1:14" ht="38.25" hidden="1" outlineLevel="2" x14ac:dyDescent="0.25">
      <c r="A162" s="79">
        <v>146</v>
      </c>
      <c r="B162" s="70" t="s">
        <v>118</v>
      </c>
      <c r="C162" s="79" t="s">
        <v>119</v>
      </c>
      <c r="D162" s="80" t="s">
        <v>589</v>
      </c>
      <c r="E162" s="81">
        <v>2514201</v>
      </c>
      <c r="F162" s="70" t="s">
        <v>833</v>
      </c>
      <c r="G162" s="82" t="s">
        <v>36</v>
      </c>
      <c r="H162" s="82" t="s">
        <v>19</v>
      </c>
      <c r="I162" s="82" t="s">
        <v>122</v>
      </c>
      <c r="J162" s="48">
        <v>3233440</v>
      </c>
      <c r="K162" s="83">
        <v>0</v>
      </c>
      <c r="L162" s="83">
        <v>195700</v>
      </c>
      <c r="M162" s="83">
        <v>0</v>
      </c>
      <c r="N162" s="83">
        <f>SUM(J162:M162)</f>
        <v>3429140</v>
      </c>
    </row>
    <row r="163" spans="1:14" ht="38.25" hidden="1" outlineLevel="2" x14ac:dyDescent="0.25">
      <c r="A163" s="79">
        <v>147</v>
      </c>
      <c r="B163" s="70" t="s">
        <v>166</v>
      </c>
      <c r="C163" s="79">
        <v>44018886</v>
      </c>
      <c r="D163" s="80" t="s">
        <v>589</v>
      </c>
      <c r="E163" s="81">
        <v>1037676</v>
      </c>
      <c r="F163" s="70" t="s">
        <v>167</v>
      </c>
      <c r="G163" s="82" t="s">
        <v>36</v>
      </c>
      <c r="H163" s="82" t="s">
        <v>19</v>
      </c>
      <c r="I163" s="82" t="s">
        <v>81</v>
      </c>
      <c r="J163" s="48">
        <v>1729560</v>
      </c>
      <c r="K163" s="83">
        <v>0</v>
      </c>
      <c r="L163" s="83">
        <v>106100</v>
      </c>
      <c r="M163" s="83">
        <v>0</v>
      </c>
      <c r="N163" s="83">
        <f>SUM(J163:M163)</f>
        <v>1835660</v>
      </c>
    </row>
    <row r="164" spans="1:14" ht="38.25" hidden="1" outlineLevel="2" x14ac:dyDescent="0.25">
      <c r="A164" s="79">
        <v>148</v>
      </c>
      <c r="B164" s="70" t="s">
        <v>185</v>
      </c>
      <c r="C164" s="79">
        <v>48489336</v>
      </c>
      <c r="D164" s="80" t="s">
        <v>589</v>
      </c>
      <c r="E164" s="81">
        <v>7817571</v>
      </c>
      <c r="F164" s="70" t="s">
        <v>202</v>
      </c>
      <c r="G164" s="82" t="s">
        <v>36</v>
      </c>
      <c r="H164" s="82" t="s">
        <v>19</v>
      </c>
      <c r="I164" s="82" t="s">
        <v>187</v>
      </c>
      <c r="J164" s="48">
        <v>2045820</v>
      </c>
      <c r="K164" s="83">
        <v>0</v>
      </c>
      <c r="L164" s="83">
        <v>111600</v>
      </c>
      <c r="M164" s="83">
        <v>0</v>
      </c>
      <c r="N164" s="83">
        <f>SUM(J164:M164)</f>
        <v>2157420</v>
      </c>
    </row>
    <row r="165" spans="1:14" ht="38.25" hidden="1" outlineLevel="2" x14ac:dyDescent="0.25">
      <c r="A165" s="79">
        <v>149</v>
      </c>
      <c r="B165" s="70" t="s">
        <v>211</v>
      </c>
      <c r="C165" s="79">
        <v>47997885</v>
      </c>
      <c r="D165" s="80" t="s">
        <v>589</v>
      </c>
      <c r="E165" s="81">
        <v>5937705</v>
      </c>
      <c r="F165" s="70" t="s">
        <v>222</v>
      </c>
      <c r="G165" s="82" t="s">
        <v>18</v>
      </c>
      <c r="H165" s="82" t="s">
        <v>19</v>
      </c>
      <c r="I165" s="82" t="s">
        <v>101</v>
      </c>
      <c r="J165" s="48">
        <v>2004470</v>
      </c>
      <c r="K165" s="83">
        <v>0</v>
      </c>
      <c r="L165" s="83">
        <v>117900</v>
      </c>
      <c r="M165" s="83">
        <v>0</v>
      </c>
      <c r="N165" s="83">
        <f>SUM(J165:M165)</f>
        <v>2122370</v>
      </c>
    </row>
    <row r="166" spans="1:14" ht="51" hidden="1" outlineLevel="2" x14ac:dyDescent="0.25">
      <c r="A166" s="79">
        <v>150</v>
      </c>
      <c r="B166" s="70" t="s">
        <v>281</v>
      </c>
      <c r="C166" s="84" t="s">
        <v>282</v>
      </c>
      <c r="D166" s="80" t="s">
        <v>589</v>
      </c>
      <c r="E166" s="81">
        <v>9250334</v>
      </c>
      <c r="F166" s="70" t="s">
        <v>286</v>
      </c>
      <c r="G166" s="82" t="s">
        <v>18</v>
      </c>
      <c r="H166" s="82" t="s">
        <v>19</v>
      </c>
      <c r="I166" s="82" t="s">
        <v>14</v>
      </c>
      <c r="J166" s="48">
        <v>1528150</v>
      </c>
      <c r="K166" s="83">
        <v>0</v>
      </c>
      <c r="L166" s="83">
        <v>85600</v>
      </c>
      <c r="M166" s="83">
        <v>0</v>
      </c>
      <c r="N166" s="83">
        <f>SUM(J166:M166)</f>
        <v>1613750</v>
      </c>
    </row>
    <row r="167" spans="1:14" ht="25.5" outlineLevel="1" collapsed="1" x14ac:dyDescent="0.25">
      <c r="A167" s="79"/>
      <c r="B167" s="70"/>
      <c r="C167" s="84"/>
      <c r="D167" s="95" t="s">
        <v>677</v>
      </c>
      <c r="E167" s="81"/>
      <c r="F167" s="70"/>
      <c r="G167" s="82"/>
      <c r="H167" s="82"/>
      <c r="I167" s="82"/>
      <c r="J167" s="48">
        <f>SUBTOTAL(9,J161:J166)</f>
        <v>11448300</v>
      </c>
      <c r="K167" s="83">
        <f>SUBTOTAL(9,K161:K166)</f>
        <v>0</v>
      </c>
      <c r="L167" s="83">
        <f>SUBTOTAL(9,L161:L166)</f>
        <v>616900</v>
      </c>
      <c r="M167" s="83">
        <f>SUBTOTAL(9,M161:M166)</f>
        <v>0</v>
      </c>
      <c r="N167" s="83">
        <f>SUBTOTAL(9,N161:N166)</f>
        <v>12065200</v>
      </c>
    </row>
    <row r="168" spans="1:14" ht="25.5" hidden="1" outlineLevel="2" x14ac:dyDescent="0.25">
      <c r="A168" s="79">
        <v>151</v>
      </c>
      <c r="B168" s="70" t="s">
        <v>91</v>
      </c>
      <c r="C168" s="79">
        <v>73633178</v>
      </c>
      <c r="D168" s="80" t="s">
        <v>607</v>
      </c>
      <c r="E168" s="81">
        <v>3257944</v>
      </c>
      <c r="F168" s="70" t="s">
        <v>608</v>
      </c>
      <c r="G168" s="82" t="s">
        <v>36</v>
      </c>
      <c r="H168" s="82" t="s">
        <v>52</v>
      </c>
      <c r="I168" s="82" t="s">
        <v>59</v>
      </c>
      <c r="J168" s="48">
        <v>1889570</v>
      </c>
      <c r="K168" s="83">
        <v>0</v>
      </c>
      <c r="L168" s="83">
        <v>196890</v>
      </c>
      <c r="M168" s="83">
        <v>0</v>
      </c>
      <c r="N168" s="83">
        <f>SUM(J168:M168)</f>
        <v>2086460</v>
      </c>
    </row>
    <row r="169" spans="1:14" ht="25.5" hidden="1" outlineLevel="2" x14ac:dyDescent="0.25">
      <c r="A169" s="79">
        <v>152</v>
      </c>
      <c r="B169" s="70" t="s">
        <v>113</v>
      </c>
      <c r="C169" s="79">
        <v>48472476</v>
      </c>
      <c r="D169" s="80" t="s">
        <v>607</v>
      </c>
      <c r="E169" s="81">
        <v>2899284</v>
      </c>
      <c r="F169" s="70" t="s">
        <v>824</v>
      </c>
      <c r="G169" s="82" t="s">
        <v>18</v>
      </c>
      <c r="H169" s="82" t="s">
        <v>52</v>
      </c>
      <c r="I169" s="82" t="s">
        <v>29</v>
      </c>
      <c r="J169" s="48">
        <v>1330810</v>
      </c>
      <c r="K169" s="83">
        <v>0</v>
      </c>
      <c r="L169" s="83">
        <v>140650</v>
      </c>
      <c r="M169" s="83">
        <v>0</v>
      </c>
      <c r="N169" s="83">
        <f>SUM(J169:M169)</f>
        <v>1471460</v>
      </c>
    </row>
    <row r="170" spans="1:14" ht="25.5" hidden="1" outlineLevel="2" x14ac:dyDescent="0.25">
      <c r="A170" s="79">
        <v>153</v>
      </c>
      <c r="B170" s="70" t="s">
        <v>133</v>
      </c>
      <c r="C170" s="84">
        <v>47930063</v>
      </c>
      <c r="D170" s="80" t="s">
        <v>607</v>
      </c>
      <c r="E170" s="81">
        <v>9859957</v>
      </c>
      <c r="F170" s="70" t="s">
        <v>135</v>
      </c>
      <c r="G170" s="82" t="s">
        <v>18</v>
      </c>
      <c r="H170" s="82" t="s">
        <v>52</v>
      </c>
      <c r="I170" s="82" t="s">
        <v>66</v>
      </c>
      <c r="J170" s="48">
        <v>1273600</v>
      </c>
      <c r="K170" s="83">
        <v>0</v>
      </c>
      <c r="L170" s="83">
        <v>105300</v>
      </c>
      <c r="M170" s="83">
        <v>0</v>
      </c>
      <c r="N170" s="83">
        <f>SUM(J170:M170)</f>
        <v>1378900</v>
      </c>
    </row>
    <row r="171" spans="1:14" ht="25.5" hidden="1" outlineLevel="2" x14ac:dyDescent="0.25">
      <c r="A171" s="79">
        <v>154</v>
      </c>
      <c r="B171" s="70" t="s">
        <v>166</v>
      </c>
      <c r="C171" s="84">
        <v>44018886</v>
      </c>
      <c r="D171" s="70" t="s">
        <v>607</v>
      </c>
      <c r="E171" s="86">
        <v>9753684</v>
      </c>
      <c r="F171" s="70" t="s">
        <v>184</v>
      </c>
      <c r="G171" s="82" t="s">
        <v>36</v>
      </c>
      <c r="H171" s="82" t="s">
        <v>52</v>
      </c>
      <c r="I171" s="82" t="s">
        <v>81</v>
      </c>
      <c r="J171" s="48">
        <v>1482670</v>
      </c>
      <c r="K171" s="48">
        <v>0</v>
      </c>
      <c r="L171" s="48">
        <v>161760</v>
      </c>
      <c r="M171" s="83">
        <v>0</v>
      </c>
      <c r="N171" s="83">
        <f>SUM(J171:M171)</f>
        <v>1644430</v>
      </c>
    </row>
    <row r="172" spans="1:14" ht="25.5" hidden="1" outlineLevel="2" x14ac:dyDescent="0.25">
      <c r="A172" s="79">
        <v>155</v>
      </c>
      <c r="B172" s="70" t="s">
        <v>211</v>
      </c>
      <c r="C172" s="79">
        <v>47997885</v>
      </c>
      <c r="D172" s="80" t="s">
        <v>607</v>
      </c>
      <c r="E172" s="81">
        <v>2193113</v>
      </c>
      <c r="F172" s="70" t="s">
        <v>215</v>
      </c>
      <c r="G172" s="82" t="s">
        <v>36</v>
      </c>
      <c r="H172" s="82" t="s">
        <v>52</v>
      </c>
      <c r="I172" s="82" t="s">
        <v>101</v>
      </c>
      <c r="J172" s="48">
        <v>1863960</v>
      </c>
      <c r="K172" s="83">
        <v>0</v>
      </c>
      <c r="L172" s="83">
        <v>204640</v>
      </c>
      <c r="M172" s="83">
        <v>0</v>
      </c>
      <c r="N172" s="83">
        <f>SUM(J172:M172)</f>
        <v>2068600</v>
      </c>
    </row>
    <row r="173" spans="1:14" ht="25.5" hidden="1" outlineLevel="2" x14ac:dyDescent="0.25">
      <c r="A173" s="79">
        <v>156</v>
      </c>
      <c r="B173" s="70" t="s">
        <v>211</v>
      </c>
      <c r="C173" s="79">
        <v>47997885</v>
      </c>
      <c r="D173" s="80" t="s">
        <v>607</v>
      </c>
      <c r="E173" s="81">
        <v>9836239</v>
      </c>
      <c r="F173" s="70" t="s">
        <v>227</v>
      </c>
      <c r="G173" s="82" t="s">
        <v>36</v>
      </c>
      <c r="H173" s="82" t="s">
        <v>52</v>
      </c>
      <c r="I173" s="82" t="s">
        <v>213</v>
      </c>
      <c r="J173" s="48">
        <v>1888790</v>
      </c>
      <c r="K173" s="83">
        <v>0</v>
      </c>
      <c r="L173" s="83">
        <v>210920</v>
      </c>
      <c r="M173" s="83">
        <v>0</v>
      </c>
      <c r="N173" s="83">
        <f>SUM(J173:M173)</f>
        <v>2099710</v>
      </c>
    </row>
    <row r="174" spans="1:14" ht="25.5" hidden="1" outlineLevel="2" x14ac:dyDescent="0.25">
      <c r="A174" s="79">
        <v>157</v>
      </c>
      <c r="B174" s="70" t="s">
        <v>228</v>
      </c>
      <c r="C174" s="79">
        <v>44740778</v>
      </c>
      <c r="D174" s="80" t="s">
        <v>607</v>
      </c>
      <c r="E174" s="81">
        <v>1718636</v>
      </c>
      <c r="F174" s="70" t="s">
        <v>855</v>
      </c>
      <c r="G174" s="82" t="s">
        <v>18</v>
      </c>
      <c r="H174" s="82" t="s">
        <v>52</v>
      </c>
      <c r="I174" s="82" t="s">
        <v>59</v>
      </c>
      <c r="J174" s="48">
        <v>1966240</v>
      </c>
      <c r="K174" s="83">
        <v>0</v>
      </c>
      <c r="L174" s="83">
        <v>171100</v>
      </c>
      <c r="M174" s="83">
        <v>0</v>
      </c>
      <c r="N174" s="83">
        <f>SUM(J174:M174)</f>
        <v>2137340</v>
      </c>
    </row>
    <row r="175" spans="1:14" ht="25.5" hidden="1" outlineLevel="2" x14ac:dyDescent="0.25">
      <c r="A175" s="79">
        <v>158</v>
      </c>
      <c r="B175" s="70" t="s">
        <v>255</v>
      </c>
      <c r="C175" s="79">
        <v>70640548</v>
      </c>
      <c r="D175" s="80" t="s">
        <v>607</v>
      </c>
      <c r="E175" s="81">
        <v>8709161</v>
      </c>
      <c r="F175" s="70" t="s">
        <v>256</v>
      </c>
      <c r="G175" s="82" t="s">
        <v>18</v>
      </c>
      <c r="H175" s="82" t="s">
        <v>52</v>
      </c>
      <c r="I175" s="82" t="s">
        <v>59</v>
      </c>
      <c r="J175" s="48">
        <v>1383780</v>
      </c>
      <c r="K175" s="83">
        <v>0</v>
      </c>
      <c r="L175" s="83">
        <v>139060</v>
      </c>
      <c r="M175" s="83">
        <v>0</v>
      </c>
      <c r="N175" s="83">
        <f>SUM(J175:M175)</f>
        <v>1522840</v>
      </c>
    </row>
    <row r="176" spans="1:14" ht="25.5" hidden="1" outlineLevel="2" x14ac:dyDescent="0.25">
      <c r="A176" s="79">
        <v>159</v>
      </c>
      <c r="B176" s="70" t="s">
        <v>634</v>
      </c>
      <c r="C176" s="79" t="s">
        <v>260</v>
      </c>
      <c r="D176" s="80" t="s">
        <v>607</v>
      </c>
      <c r="E176" s="81">
        <v>1146538</v>
      </c>
      <c r="F176" s="70" t="s">
        <v>265</v>
      </c>
      <c r="G176" s="82" t="s">
        <v>18</v>
      </c>
      <c r="H176" s="82" t="s">
        <v>52</v>
      </c>
      <c r="I176" s="82" t="s">
        <v>29</v>
      </c>
      <c r="J176" s="48">
        <v>1263950</v>
      </c>
      <c r="K176" s="83">
        <v>0</v>
      </c>
      <c r="L176" s="83">
        <v>142780</v>
      </c>
      <c r="M176" s="83">
        <v>0</v>
      </c>
      <c r="N176" s="83">
        <f>SUM(J176:M176)</f>
        <v>1406730</v>
      </c>
    </row>
    <row r="177" spans="1:14" ht="25.5" hidden="1" outlineLevel="2" x14ac:dyDescent="0.25">
      <c r="A177" s="79">
        <v>160</v>
      </c>
      <c r="B177" s="70" t="s">
        <v>305</v>
      </c>
      <c r="C177" s="84">
        <v>70885605</v>
      </c>
      <c r="D177" s="80" t="s">
        <v>607</v>
      </c>
      <c r="E177" s="81">
        <v>4474775</v>
      </c>
      <c r="F177" s="70" t="s">
        <v>875</v>
      </c>
      <c r="G177" s="82" t="s">
        <v>18</v>
      </c>
      <c r="H177" s="82" t="s">
        <v>52</v>
      </c>
      <c r="I177" s="82" t="s">
        <v>143</v>
      </c>
      <c r="J177" s="48">
        <v>1627240</v>
      </c>
      <c r="K177" s="83">
        <v>0</v>
      </c>
      <c r="L177" s="83">
        <v>0</v>
      </c>
      <c r="M177" s="83">
        <v>0</v>
      </c>
      <c r="N177" s="83">
        <f>SUM(J177:M177)</f>
        <v>1627240</v>
      </c>
    </row>
    <row r="178" spans="1:14" ht="25.5" hidden="1" outlineLevel="2" x14ac:dyDescent="0.25">
      <c r="A178" s="79">
        <v>161</v>
      </c>
      <c r="B178" s="70" t="s">
        <v>308</v>
      </c>
      <c r="C178" s="84">
        <v>65792068</v>
      </c>
      <c r="D178" s="80" t="s">
        <v>607</v>
      </c>
      <c r="E178" s="81">
        <v>5795884</v>
      </c>
      <c r="F178" s="70" t="s">
        <v>876</v>
      </c>
      <c r="G178" s="82" t="s">
        <v>18</v>
      </c>
      <c r="H178" s="82" t="s">
        <v>52</v>
      </c>
      <c r="I178" s="82" t="s">
        <v>14</v>
      </c>
      <c r="J178" s="48">
        <v>1115840</v>
      </c>
      <c r="K178" s="83">
        <v>0</v>
      </c>
      <c r="L178" s="83">
        <v>123030</v>
      </c>
      <c r="M178" s="83">
        <v>0</v>
      </c>
      <c r="N178" s="83">
        <f>SUM(J178:M178)</f>
        <v>1238870</v>
      </c>
    </row>
    <row r="179" spans="1:14" ht="51" hidden="1" outlineLevel="2" x14ac:dyDescent="0.25">
      <c r="A179" s="79">
        <v>162</v>
      </c>
      <c r="B179" s="70" t="s">
        <v>335</v>
      </c>
      <c r="C179" s="79">
        <v>71230629</v>
      </c>
      <c r="D179" s="80" t="s">
        <v>607</v>
      </c>
      <c r="E179" s="81">
        <v>1420997</v>
      </c>
      <c r="F179" s="70" t="s">
        <v>893</v>
      </c>
      <c r="G179" s="82" t="s">
        <v>18</v>
      </c>
      <c r="H179" s="82" t="s">
        <v>52</v>
      </c>
      <c r="I179" s="82" t="s">
        <v>187</v>
      </c>
      <c r="J179" s="48">
        <v>1749470</v>
      </c>
      <c r="K179" s="83">
        <v>0</v>
      </c>
      <c r="L179" s="83">
        <v>193400</v>
      </c>
      <c r="M179" s="83">
        <v>0</v>
      </c>
      <c r="N179" s="83">
        <f>SUM(J179:M179)</f>
        <v>1942870</v>
      </c>
    </row>
    <row r="180" spans="1:14" ht="25.5" hidden="1" outlineLevel="2" x14ac:dyDescent="0.25">
      <c r="A180" s="79">
        <v>163</v>
      </c>
      <c r="B180" s="70" t="s">
        <v>342</v>
      </c>
      <c r="C180" s="84">
        <v>60557621</v>
      </c>
      <c r="D180" s="80" t="s">
        <v>607</v>
      </c>
      <c r="E180" s="81">
        <v>7314919</v>
      </c>
      <c r="F180" s="70" t="s">
        <v>347</v>
      </c>
      <c r="G180" s="82" t="s">
        <v>36</v>
      </c>
      <c r="H180" s="82" t="s">
        <v>52</v>
      </c>
      <c r="I180" s="82" t="s">
        <v>37</v>
      </c>
      <c r="J180" s="48">
        <v>1890680</v>
      </c>
      <c r="K180" s="83">
        <v>0</v>
      </c>
      <c r="L180" s="83">
        <v>212730</v>
      </c>
      <c r="M180" s="83">
        <v>0</v>
      </c>
      <c r="N180" s="83">
        <f>SUM(J180:M180)</f>
        <v>2103410</v>
      </c>
    </row>
    <row r="181" spans="1:14" ht="25.5" hidden="1" outlineLevel="2" x14ac:dyDescent="0.25">
      <c r="A181" s="79">
        <v>164</v>
      </c>
      <c r="B181" s="70" t="s">
        <v>902</v>
      </c>
      <c r="C181" s="79">
        <v>67028144</v>
      </c>
      <c r="D181" s="80" t="s">
        <v>607</v>
      </c>
      <c r="E181" s="81">
        <v>3333640</v>
      </c>
      <c r="F181" s="70" t="s">
        <v>903</v>
      </c>
      <c r="G181" s="82" t="s">
        <v>36</v>
      </c>
      <c r="H181" s="82" t="s">
        <v>52</v>
      </c>
      <c r="I181" s="82" t="s">
        <v>153</v>
      </c>
      <c r="J181" s="48">
        <v>1799300</v>
      </c>
      <c r="K181" s="83">
        <v>0</v>
      </c>
      <c r="L181" s="83">
        <v>179170</v>
      </c>
      <c r="M181" s="83">
        <v>0</v>
      </c>
      <c r="N181" s="83">
        <f>SUM(J181:M181)</f>
        <v>1978470</v>
      </c>
    </row>
    <row r="182" spans="1:14" ht="25.5" hidden="1" outlineLevel="2" x14ac:dyDescent="0.25">
      <c r="A182" s="79">
        <v>165</v>
      </c>
      <c r="B182" s="70" t="s">
        <v>902</v>
      </c>
      <c r="C182" s="79">
        <v>67028144</v>
      </c>
      <c r="D182" s="80" t="s">
        <v>607</v>
      </c>
      <c r="E182" s="79">
        <v>7983461</v>
      </c>
      <c r="F182" s="70" t="s">
        <v>368</v>
      </c>
      <c r="G182" s="82" t="s">
        <v>18</v>
      </c>
      <c r="H182" s="82" t="s">
        <v>52</v>
      </c>
      <c r="I182" s="82" t="s">
        <v>14</v>
      </c>
      <c r="J182" s="48">
        <v>1845420</v>
      </c>
      <c r="K182" s="83">
        <v>0</v>
      </c>
      <c r="L182" s="83">
        <v>202950</v>
      </c>
      <c r="M182" s="83">
        <v>0</v>
      </c>
      <c r="N182" s="83">
        <f>SUM(J182:M182)</f>
        <v>2048370</v>
      </c>
    </row>
    <row r="183" spans="1:14" ht="51" hidden="1" outlineLevel="2" x14ac:dyDescent="0.25">
      <c r="A183" s="79">
        <v>166</v>
      </c>
      <c r="B183" s="70" t="s">
        <v>374</v>
      </c>
      <c r="C183" s="79">
        <v>28269501</v>
      </c>
      <c r="D183" s="80" t="s">
        <v>607</v>
      </c>
      <c r="E183" s="79">
        <v>4607883</v>
      </c>
      <c r="F183" s="70" t="s">
        <v>376</v>
      </c>
      <c r="G183" s="82" t="s">
        <v>18</v>
      </c>
      <c r="H183" s="82" t="s">
        <v>52</v>
      </c>
      <c r="I183" s="82" t="s">
        <v>162</v>
      </c>
      <c r="J183" s="48">
        <v>3621680</v>
      </c>
      <c r="K183" s="83">
        <v>0</v>
      </c>
      <c r="L183" s="83">
        <v>405780</v>
      </c>
      <c r="M183" s="83">
        <v>0</v>
      </c>
      <c r="N183" s="83">
        <f>SUM(J183:M183)</f>
        <v>4027460</v>
      </c>
    </row>
    <row r="184" spans="1:14" ht="25.5" outlineLevel="1" collapsed="1" x14ac:dyDescent="0.25">
      <c r="A184" s="79"/>
      <c r="B184" s="70"/>
      <c r="C184" s="79"/>
      <c r="D184" s="95" t="s">
        <v>678</v>
      </c>
      <c r="E184" s="79"/>
      <c r="F184" s="70"/>
      <c r="G184" s="82"/>
      <c r="H184" s="82"/>
      <c r="I184" s="82"/>
      <c r="J184" s="48">
        <f>SUBTOTAL(9,J168:J183)</f>
        <v>27993000</v>
      </c>
      <c r="K184" s="83">
        <f>SUBTOTAL(9,K168:K183)</f>
        <v>0</v>
      </c>
      <c r="L184" s="83">
        <f>SUBTOTAL(9,L168:L183)</f>
        <v>2790160</v>
      </c>
      <c r="M184" s="83">
        <f>SUBTOTAL(9,M168:M183)</f>
        <v>0</v>
      </c>
      <c r="N184" s="83">
        <f>SUBTOTAL(9,N168:N183)</f>
        <v>30783160</v>
      </c>
    </row>
    <row r="185" spans="1:14" ht="38.25" hidden="1" outlineLevel="2" x14ac:dyDescent="0.25">
      <c r="A185" s="79">
        <v>167</v>
      </c>
      <c r="B185" s="70" t="s">
        <v>118</v>
      </c>
      <c r="C185" s="79" t="s">
        <v>119</v>
      </c>
      <c r="D185" s="80" t="s">
        <v>617</v>
      </c>
      <c r="E185" s="81">
        <v>4955284</v>
      </c>
      <c r="F185" s="70" t="s">
        <v>834</v>
      </c>
      <c r="G185" s="82" t="s">
        <v>18</v>
      </c>
      <c r="H185" s="82" t="s">
        <v>19</v>
      </c>
      <c r="I185" s="82" t="s">
        <v>122</v>
      </c>
      <c r="J185" s="48">
        <v>3794240</v>
      </c>
      <c r="K185" s="83">
        <v>0</v>
      </c>
      <c r="L185" s="83">
        <v>142500</v>
      </c>
      <c r="M185" s="83">
        <v>0</v>
      </c>
      <c r="N185" s="83">
        <f>SUM(J185:M185)</f>
        <v>3936740</v>
      </c>
    </row>
    <row r="186" spans="1:14" ht="38.25" hidden="1" outlineLevel="2" x14ac:dyDescent="0.25">
      <c r="A186" s="79">
        <v>168</v>
      </c>
      <c r="B186" s="70" t="s">
        <v>150</v>
      </c>
      <c r="C186" s="79">
        <v>46276262</v>
      </c>
      <c r="D186" s="80" t="s">
        <v>617</v>
      </c>
      <c r="E186" s="81">
        <v>2240677</v>
      </c>
      <c r="F186" s="70" t="s">
        <v>842</v>
      </c>
      <c r="G186" s="82" t="s">
        <v>18</v>
      </c>
      <c r="H186" s="82" t="s">
        <v>19</v>
      </c>
      <c r="I186" s="82" t="s">
        <v>153</v>
      </c>
      <c r="J186" s="48">
        <v>387540</v>
      </c>
      <c r="K186" s="83">
        <v>0</v>
      </c>
      <c r="L186" s="83">
        <v>0</v>
      </c>
      <c r="M186" s="83">
        <v>0</v>
      </c>
      <c r="N186" s="83">
        <f>SUM(J186:M186)</f>
        <v>387540</v>
      </c>
    </row>
    <row r="187" spans="1:14" ht="38.25" hidden="1" outlineLevel="2" x14ac:dyDescent="0.25">
      <c r="A187" s="79">
        <v>169</v>
      </c>
      <c r="B187" s="70" t="s">
        <v>185</v>
      </c>
      <c r="C187" s="79">
        <v>48489336</v>
      </c>
      <c r="D187" s="80" t="s">
        <v>617</v>
      </c>
      <c r="E187" s="81">
        <v>5033443</v>
      </c>
      <c r="F187" s="82" t="s">
        <v>197</v>
      </c>
      <c r="G187" s="82" t="s">
        <v>18</v>
      </c>
      <c r="H187" s="82" t="s">
        <v>19</v>
      </c>
      <c r="I187" s="82" t="s">
        <v>187</v>
      </c>
      <c r="J187" s="48">
        <v>2081240</v>
      </c>
      <c r="K187" s="83">
        <v>0</v>
      </c>
      <c r="L187" s="83">
        <v>76000</v>
      </c>
      <c r="M187" s="83">
        <v>0</v>
      </c>
      <c r="N187" s="83">
        <f>SUM(J187:M187)</f>
        <v>2157240</v>
      </c>
    </row>
    <row r="188" spans="1:14" ht="38.25" hidden="1" outlineLevel="2" x14ac:dyDescent="0.25">
      <c r="A188" s="79">
        <v>170</v>
      </c>
      <c r="B188" s="70" t="s">
        <v>211</v>
      </c>
      <c r="C188" s="79">
        <v>47997885</v>
      </c>
      <c r="D188" s="80" t="s">
        <v>617</v>
      </c>
      <c r="E188" s="81">
        <v>8800127</v>
      </c>
      <c r="F188" s="70" t="s">
        <v>226</v>
      </c>
      <c r="G188" s="82" t="s">
        <v>18</v>
      </c>
      <c r="H188" s="82" t="s">
        <v>19</v>
      </c>
      <c r="I188" s="82" t="s">
        <v>101</v>
      </c>
      <c r="J188" s="48">
        <v>2384180</v>
      </c>
      <c r="K188" s="83">
        <v>0</v>
      </c>
      <c r="L188" s="83">
        <v>95000</v>
      </c>
      <c r="M188" s="83">
        <v>0</v>
      </c>
      <c r="N188" s="83">
        <f>SUM(J188:M188)</f>
        <v>2479180</v>
      </c>
    </row>
    <row r="189" spans="1:14" ht="38.25" hidden="1" outlineLevel="2" x14ac:dyDescent="0.25">
      <c r="A189" s="79">
        <v>171</v>
      </c>
      <c r="B189" s="70" t="s">
        <v>281</v>
      </c>
      <c r="C189" s="79" t="s">
        <v>282</v>
      </c>
      <c r="D189" s="80" t="s">
        <v>617</v>
      </c>
      <c r="E189" s="81">
        <v>5075575</v>
      </c>
      <c r="F189" s="70" t="s">
        <v>869</v>
      </c>
      <c r="G189" s="82" t="s">
        <v>18</v>
      </c>
      <c r="H189" s="82" t="s">
        <v>19</v>
      </c>
      <c r="I189" s="82" t="s">
        <v>14</v>
      </c>
      <c r="J189" s="48">
        <v>954200</v>
      </c>
      <c r="K189" s="83">
        <v>0</v>
      </c>
      <c r="L189" s="83">
        <v>47500</v>
      </c>
      <c r="M189" s="83">
        <v>0</v>
      </c>
      <c r="N189" s="83">
        <f>SUM(J189:M189)</f>
        <v>1001700</v>
      </c>
    </row>
    <row r="190" spans="1:14" outlineLevel="1" collapsed="1" x14ac:dyDescent="0.25">
      <c r="A190" s="79"/>
      <c r="B190" s="70"/>
      <c r="C190" s="79"/>
      <c r="D190" s="95" t="s">
        <v>679</v>
      </c>
      <c r="E190" s="81"/>
      <c r="F190" s="70"/>
      <c r="G190" s="82"/>
      <c r="H190" s="82"/>
      <c r="I190" s="82"/>
      <c r="J190" s="48">
        <f>SUBTOTAL(9,J185:J189)</f>
        <v>9601400</v>
      </c>
      <c r="K190" s="83">
        <f>SUBTOTAL(9,K185:K189)</f>
        <v>0</v>
      </c>
      <c r="L190" s="83">
        <f>SUBTOTAL(9,L185:L189)</f>
        <v>361000</v>
      </c>
      <c r="M190" s="83">
        <f>SUBTOTAL(9,M185:M189)</f>
        <v>0</v>
      </c>
      <c r="N190" s="83">
        <f>SUBTOTAL(9,N185:N189)</f>
        <v>9962400</v>
      </c>
    </row>
    <row r="191" spans="1:14" ht="63.75" hidden="1" outlineLevel="2" x14ac:dyDescent="0.25">
      <c r="A191" s="79">
        <v>172</v>
      </c>
      <c r="B191" s="70" t="s">
        <v>49</v>
      </c>
      <c r="C191" s="79">
        <v>25909614</v>
      </c>
      <c r="D191" s="80" t="s">
        <v>594</v>
      </c>
      <c r="E191" s="81">
        <v>7290495</v>
      </c>
      <c r="F191" s="70" t="s">
        <v>594</v>
      </c>
      <c r="G191" s="82" t="s">
        <v>36</v>
      </c>
      <c r="H191" s="82" t="s">
        <v>52</v>
      </c>
      <c r="I191" s="82" t="s">
        <v>800</v>
      </c>
      <c r="J191" s="48">
        <v>669410</v>
      </c>
      <c r="K191" s="83">
        <v>0</v>
      </c>
      <c r="L191" s="83">
        <v>55200</v>
      </c>
      <c r="M191" s="83">
        <v>0</v>
      </c>
      <c r="N191" s="83">
        <f>SUM(J191:M191)</f>
        <v>724610</v>
      </c>
    </row>
    <row r="192" spans="1:14" ht="63.75" hidden="1" outlineLevel="2" x14ac:dyDescent="0.25">
      <c r="A192" s="79">
        <v>173</v>
      </c>
      <c r="B192" s="70" t="s">
        <v>381</v>
      </c>
      <c r="C192" s="79" t="s">
        <v>382</v>
      </c>
      <c r="D192" s="80" t="s">
        <v>594</v>
      </c>
      <c r="E192" s="81">
        <v>9492545</v>
      </c>
      <c r="F192" s="70" t="s">
        <v>802</v>
      </c>
      <c r="G192" s="82" t="s">
        <v>36</v>
      </c>
      <c r="H192" s="82" t="s">
        <v>52</v>
      </c>
      <c r="I192" s="82" t="s">
        <v>384</v>
      </c>
      <c r="J192" s="48">
        <v>1495300</v>
      </c>
      <c r="K192" s="83">
        <v>0</v>
      </c>
      <c r="L192" s="83">
        <v>135300</v>
      </c>
      <c r="M192" s="83">
        <v>0</v>
      </c>
      <c r="N192" s="83">
        <f>SUM(J192:M192)</f>
        <v>1630600</v>
      </c>
    </row>
    <row r="193" spans="1:14" ht="63.75" hidden="1" outlineLevel="2" x14ac:dyDescent="0.25">
      <c r="A193" s="79">
        <v>174</v>
      </c>
      <c r="B193" s="70" t="s">
        <v>773</v>
      </c>
      <c r="C193" s="79">
        <v>70850992</v>
      </c>
      <c r="D193" s="80" t="s">
        <v>594</v>
      </c>
      <c r="E193" s="81">
        <v>5261987</v>
      </c>
      <c r="F193" s="70" t="s">
        <v>804</v>
      </c>
      <c r="G193" s="82" t="s">
        <v>36</v>
      </c>
      <c r="H193" s="82" t="s">
        <v>52</v>
      </c>
      <c r="I193" s="82" t="s">
        <v>32</v>
      </c>
      <c r="J193" s="48">
        <v>6604860</v>
      </c>
      <c r="K193" s="83">
        <v>0</v>
      </c>
      <c r="L193" s="83">
        <v>341300</v>
      </c>
      <c r="M193" s="83">
        <v>0</v>
      </c>
      <c r="N193" s="83">
        <f>SUM(J193:M193)</f>
        <v>6946160</v>
      </c>
    </row>
    <row r="194" spans="1:14" ht="38.25" hidden="1" outlineLevel="2" x14ac:dyDescent="0.25">
      <c r="A194" s="79">
        <v>175</v>
      </c>
      <c r="B194" s="70" t="s">
        <v>99</v>
      </c>
      <c r="C194" s="79">
        <v>73632783</v>
      </c>
      <c r="D194" s="80" t="s">
        <v>594</v>
      </c>
      <c r="E194" s="81">
        <v>8327507</v>
      </c>
      <c r="F194" s="82" t="s">
        <v>822</v>
      </c>
      <c r="G194" s="82" t="s">
        <v>36</v>
      </c>
      <c r="H194" s="82" t="s">
        <v>44</v>
      </c>
      <c r="I194" s="82" t="s">
        <v>101</v>
      </c>
      <c r="J194" s="48">
        <v>940040</v>
      </c>
      <c r="K194" s="83">
        <v>0</v>
      </c>
      <c r="L194" s="83">
        <v>88000</v>
      </c>
      <c r="M194" s="83">
        <v>0</v>
      </c>
      <c r="N194" s="83">
        <f>SUM(J194:M194)</f>
        <v>1028040</v>
      </c>
    </row>
    <row r="195" spans="1:14" ht="38.25" hidden="1" outlineLevel="2" x14ac:dyDescent="0.25">
      <c r="A195" s="79">
        <v>176</v>
      </c>
      <c r="B195" s="70" t="s">
        <v>136</v>
      </c>
      <c r="C195" s="79">
        <v>18189750</v>
      </c>
      <c r="D195" s="80" t="s">
        <v>594</v>
      </c>
      <c r="E195" s="81">
        <v>9924394</v>
      </c>
      <c r="F195" s="82" t="s">
        <v>141</v>
      </c>
      <c r="G195" s="82" t="s">
        <v>36</v>
      </c>
      <c r="H195" s="82" t="s">
        <v>19</v>
      </c>
      <c r="I195" s="82" t="s">
        <v>37</v>
      </c>
      <c r="J195" s="48">
        <v>1764090</v>
      </c>
      <c r="K195" s="83">
        <v>0</v>
      </c>
      <c r="L195" s="83">
        <v>155900</v>
      </c>
      <c r="M195" s="83">
        <v>0</v>
      </c>
      <c r="N195" s="83">
        <f>SUM(J195:M195)</f>
        <v>1919990</v>
      </c>
    </row>
    <row r="196" spans="1:14" ht="25.5" hidden="1" outlineLevel="2" x14ac:dyDescent="0.25">
      <c r="A196" s="79">
        <v>177</v>
      </c>
      <c r="B196" s="70" t="s">
        <v>145</v>
      </c>
      <c r="C196" s="84">
        <v>48773514</v>
      </c>
      <c r="D196" s="70" t="s">
        <v>594</v>
      </c>
      <c r="E196" s="86">
        <v>1148415</v>
      </c>
      <c r="F196" s="70" t="s">
        <v>838</v>
      </c>
      <c r="G196" s="82"/>
      <c r="H196" s="82"/>
      <c r="I196" s="82"/>
      <c r="J196" s="48">
        <v>0</v>
      </c>
      <c r="K196" s="48">
        <v>0</v>
      </c>
      <c r="L196" s="48">
        <v>0</v>
      </c>
      <c r="M196" s="83">
        <v>0</v>
      </c>
      <c r="N196" s="83">
        <f>SUM(J196:M196)</f>
        <v>0</v>
      </c>
    </row>
    <row r="197" spans="1:14" ht="38.25" hidden="1" outlineLevel="2" x14ac:dyDescent="0.25">
      <c r="A197" s="79">
        <v>178</v>
      </c>
      <c r="B197" s="70" t="s">
        <v>150</v>
      </c>
      <c r="C197" s="79">
        <v>46276262</v>
      </c>
      <c r="D197" s="80" t="s">
        <v>594</v>
      </c>
      <c r="E197" s="81">
        <v>3228586</v>
      </c>
      <c r="F197" s="70" t="s">
        <v>154</v>
      </c>
      <c r="G197" s="82" t="s">
        <v>36</v>
      </c>
      <c r="H197" s="82" t="s">
        <v>19</v>
      </c>
      <c r="I197" s="82" t="s">
        <v>128</v>
      </c>
      <c r="J197" s="48">
        <v>1239110</v>
      </c>
      <c r="K197" s="83">
        <v>0</v>
      </c>
      <c r="L197" s="83">
        <v>108200</v>
      </c>
      <c r="M197" s="83">
        <v>0</v>
      </c>
      <c r="N197" s="83">
        <f>SUM(J197:M197)</f>
        <v>1347310</v>
      </c>
    </row>
    <row r="198" spans="1:14" ht="38.25" hidden="1" outlineLevel="2" x14ac:dyDescent="0.25">
      <c r="A198" s="79">
        <v>179</v>
      </c>
      <c r="B198" s="70" t="s">
        <v>166</v>
      </c>
      <c r="C198" s="79">
        <v>44018886</v>
      </c>
      <c r="D198" s="80" t="s">
        <v>594</v>
      </c>
      <c r="E198" s="81">
        <v>4228767</v>
      </c>
      <c r="F198" s="70" t="s">
        <v>173</v>
      </c>
      <c r="G198" s="82" t="s">
        <v>18</v>
      </c>
      <c r="H198" s="82" t="s">
        <v>19</v>
      </c>
      <c r="I198" s="82" t="s">
        <v>81</v>
      </c>
      <c r="J198" s="48">
        <v>1005900</v>
      </c>
      <c r="K198" s="83">
        <v>0</v>
      </c>
      <c r="L198" s="83">
        <v>87700</v>
      </c>
      <c r="M198" s="83">
        <v>0</v>
      </c>
      <c r="N198" s="83">
        <f>SUM(J198:M198)</f>
        <v>1093600</v>
      </c>
    </row>
    <row r="199" spans="1:14" ht="38.25" hidden="1" outlineLevel="2" x14ac:dyDescent="0.25">
      <c r="A199" s="79">
        <v>180</v>
      </c>
      <c r="B199" s="70" t="s">
        <v>185</v>
      </c>
      <c r="C199" s="79">
        <v>48489336</v>
      </c>
      <c r="D199" s="80" t="s">
        <v>594</v>
      </c>
      <c r="E199" s="81">
        <v>6528506</v>
      </c>
      <c r="F199" s="70" t="s">
        <v>200</v>
      </c>
      <c r="G199" s="82" t="s">
        <v>36</v>
      </c>
      <c r="H199" s="82" t="s">
        <v>19</v>
      </c>
      <c r="I199" s="82" t="s">
        <v>187</v>
      </c>
      <c r="J199" s="48">
        <v>984760</v>
      </c>
      <c r="K199" s="83">
        <v>0</v>
      </c>
      <c r="L199" s="83">
        <v>70300</v>
      </c>
      <c r="M199" s="83">
        <v>0</v>
      </c>
      <c r="N199" s="83">
        <f>SUM(J199:M199)</f>
        <v>1055060</v>
      </c>
    </row>
    <row r="200" spans="1:14" ht="38.25" hidden="1" outlineLevel="2" x14ac:dyDescent="0.25">
      <c r="A200" s="79">
        <v>181</v>
      </c>
      <c r="B200" s="70" t="s">
        <v>232</v>
      </c>
      <c r="C200" s="79">
        <v>44117434</v>
      </c>
      <c r="D200" s="80" t="s">
        <v>594</v>
      </c>
      <c r="E200" s="81">
        <v>2352914</v>
      </c>
      <c r="F200" s="70" t="s">
        <v>233</v>
      </c>
      <c r="G200" s="82" t="s">
        <v>36</v>
      </c>
      <c r="H200" s="82" t="s">
        <v>19</v>
      </c>
      <c r="I200" s="82" t="s">
        <v>14</v>
      </c>
      <c r="J200" s="48">
        <v>744450</v>
      </c>
      <c r="K200" s="83">
        <v>0</v>
      </c>
      <c r="L200" s="83">
        <v>60600</v>
      </c>
      <c r="M200" s="83">
        <v>0</v>
      </c>
      <c r="N200" s="83">
        <f>SUM(J200:M200)</f>
        <v>805050</v>
      </c>
    </row>
    <row r="201" spans="1:14" ht="38.25" hidden="1" outlineLevel="2" x14ac:dyDescent="0.25">
      <c r="A201" s="79">
        <v>182</v>
      </c>
      <c r="B201" s="70" t="s">
        <v>287</v>
      </c>
      <c r="C201" s="79" t="s">
        <v>288</v>
      </c>
      <c r="D201" s="80" t="s">
        <v>594</v>
      </c>
      <c r="E201" s="81">
        <v>3845844</v>
      </c>
      <c r="F201" s="70" t="s">
        <v>870</v>
      </c>
      <c r="G201" s="82" t="s">
        <v>36</v>
      </c>
      <c r="H201" s="82" t="s">
        <v>52</v>
      </c>
      <c r="I201" s="82" t="s">
        <v>213</v>
      </c>
      <c r="J201" s="48">
        <v>960180</v>
      </c>
      <c r="K201" s="83">
        <v>0</v>
      </c>
      <c r="L201" s="83">
        <v>81200</v>
      </c>
      <c r="M201" s="83">
        <v>0</v>
      </c>
      <c r="N201" s="83">
        <f>SUM(J201:M201)</f>
        <v>1041380</v>
      </c>
    </row>
    <row r="202" spans="1:14" ht="38.25" hidden="1" outlineLevel="2" x14ac:dyDescent="0.25">
      <c r="A202" s="79">
        <v>183</v>
      </c>
      <c r="B202" s="70" t="s">
        <v>298</v>
      </c>
      <c r="C202" s="84" t="s">
        <v>299</v>
      </c>
      <c r="D202" s="80" t="s">
        <v>594</v>
      </c>
      <c r="E202" s="81">
        <v>9152098</v>
      </c>
      <c r="F202" s="82" t="s">
        <v>300</v>
      </c>
      <c r="G202" s="82" t="s">
        <v>18</v>
      </c>
      <c r="H202" s="82" t="s">
        <v>19</v>
      </c>
      <c r="I202" s="82" t="s">
        <v>101</v>
      </c>
      <c r="J202" s="48">
        <v>897410</v>
      </c>
      <c r="K202" s="83">
        <v>0</v>
      </c>
      <c r="L202" s="83">
        <v>81200</v>
      </c>
      <c r="M202" s="83">
        <v>0</v>
      </c>
      <c r="N202" s="83">
        <f>SUM(J202:M202)</f>
        <v>978610</v>
      </c>
    </row>
    <row r="203" spans="1:14" ht="51" hidden="1" outlineLevel="2" x14ac:dyDescent="0.25">
      <c r="A203" s="79">
        <v>184</v>
      </c>
      <c r="B203" s="70" t="s">
        <v>302</v>
      </c>
      <c r="C203" s="84">
        <v>29314747</v>
      </c>
      <c r="D203" s="80" t="s">
        <v>594</v>
      </c>
      <c r="E203" s="81">
        <v>2221903</v>
      </c>
      <c r="F203" s="70" t="s">
        <v>772</v>
      </c>
      <c r="G203" s="82" t="s">
        <v>36</v>
      </c>
      <c r="H203" s="82" t="s">
        <v>44</v>
      </c>
      <c r="I203" s="82" t="s">
        <v>303</v>
      </c>
      <c r="J203" s="48">
        <v>991630</v>
      </c>
      <c r="K203" s="83">
        <v>0</v>
      </c>
      <c r="L203" s="83">
        <v>0</v>
      </c>
      <c r="M203" s="83">
        <v>0</v>
      </c>
      <c r="N203" s="83">
        <f>SUM(J203:M203)</f>
        <v>991630</v>
      </c>
    </row>
    <row r="204" spans="1:14" ht="38.25" hidden="1" outlineLevel="2" x14ac:dyDescent="0.25">
      <c r="A204" s="79">
        <v>185</v>
      </c>
      <c r="B204" s="70" t="s">
        <v>342</v>
      </c>
      <c r="C204" s="84">
        <v>60557621</v>
      </c>
      <c r="D204" s="80" t="s">
        <v>594</v>
      </c>
      <c r="E204" s="81">
        <v>3424265</v>
      </c>
      <c r="F204" s="70" t="s">
        <v>343</v>
      </c>
      <c r="G204" s="82" t="s">
        <v>18</v>
      </c>
      <c r="H204" s="82" t="s">
        <v>19</v>
      </c>
      <c r="I204" s="82" t="s">
        <v>661</v>
      </c>
      <c r="J204" s="48">
        <v>348340</v>
      </c>
      <c r="K204" s="83">
        <v>0</v>
      </c>
      <c r="L204" s="83">
        <v>27000</v>
      </c>
      <c r="M204" s="83">
        <v>0</v>
      </c>
      <c r="N204" s="83">
        <f>SUM(J204:M204)</f>
        <v>375340</v>
      </c>
    </row>
    <row r="205" spans="1:14" ht="38.25" hidden="1" outlineLevel="2" x14ac:dyDescent="0.25">
      <c r="A205" s="79">
        <v>186</v>
      </c>
      <c r="B205" s="70" t="s">
        <v>342</v>
      </c>
      <c r="C205" s="84">
        <v>60557621</v>
      </c>
      <c r="D205" s="80" t="s">
        <v>594</v>
      </c>
      <c r="E205" s="81">
        <v>6651192</v>
      </c>
      <c r="F205" s="70" t="s">
        <v>346</v>
      </c>
      <c r="G205" s="89" t="s">
        <v>18</v>
      </c>
      <c r="H205" s="89" t="s">
        <v>19</v>
      </c>
      <c r="I205" s="82" t="s">
        <v>661</v>
      </c>
      <c r="J205" s="48">
        <v>1383170</v>
      </c>
      <c r="K205" s="83">
        <v>0</v>
      </c>
      <c r="L205" s="83">
        <v>116300</v>
      </c>
      <c r="M205" s="83">
        <v>0</v>
      </c>
      <c r="N205" s="83">
        <f>SUM(J205:M205)</f>
        <v>1499470</v>
      </c>
    </row>
    <row r="206" spans="1:14" ht="38.25" hidden="1" outlineLevel="2" x14ac:dyDescent="0.25">
      <c r="A206" s="79">
        <v>187</v>
      </c>
      <c r="B206" s="70" t="s">
        <v>899</v>
      </c>
      <c r="C206" s="79">
        <v>26590620</v>
      </c>
      <c r="D206" s="80" t="s">
        <v>594</v>
      </c>
      <c r="E206" s="81">
        <v>5026250</v>
      </c>
      <c r="F206" s="70" t="s">
        <v>900</v>
      </c>
      <c r="G206" s="82" t="s">
        <v>18</v>
      </c>
      <c r="H206" s="82" t="s">
        <v>19</v>
      </c>
      <c r="I206" s="82" t="s">
        <v>14</v>
      </c>
      <c r="J206" s="48">
        <v>715000</v>
      </c>
      <c r="K206" s="83">
        <v>0</v>
      </c>
      <c r="L206" s="83">
        <v>0</v>
      </c>
      <c r="M206" s="83">
        <v>0</v>
      </c>
      <c r="N206" s="83">
        <f>SUM(J206:M206)</f>
        <v>715000</v>
      </c>
    </row>
    <row r="207" spans="1:14" ht="25.5" hidden="1" outlineLevel="2" x14ac:dyDescent="0.25">
      <c r="A207" s="79">
        <v>188</v>
      </c>
      <c r="B207" s="70" t="s">
        <v>902</v>
      </c>
      <c r="C207" s="79">
        <v>67028144</v>
      </c>
      <c r="D207" s="80" t="s">
        <v>594</v>
      </c>
      <c r="E207" s="81">
        <v>9395569</v>
      </c>
      <c r="F207" s="70" t="s">
        <v>369</v>
      </c>
      <c r="G207" s="82" t="s">
        <v>36</v>
      </c>
      <c r="H207" s="82" t="s">
        <v>52</v>
      </c>
      <c r="I207" s="82" t="s">
        <v>14</v>
      </c>
      <c r="J207" s="48">
        <v>878550</v>
      </c>
      <c r="K207" s="83">
        <v>0</v>
      </c>
      <c r="L207" s="83">
        <v>73000</v>
      </c>
      <c r="M207" s="83">
        <v>0</v>
      </c>
      <c r="N207" s="83">
        <f>SUM(J207:M207)</f>
        <v>951550</v>
      </c>
    </row>
    <row r="208" spans="1:14" ht="51" hidden="1" outlineLevel="2" x14ac:dyDescent="0.25">
      <c r="A208" s="79">
        <v>189</v>
      </c>
      <c r="B208" s="70" t="s">
        <v>370</v>
      </c>
      <c r="C208" s="79">
        <v>26842149</v>
      </c>
      <c r="D208" s="80" t="s">
        <v>594</v>
      </c>
      <c r="E208" s="79">
        <v>5826609</v>
      </c>
      <c r="F208" s="70" t="s">
        <v>904</v>
      </c>
      <c r="G208" s="82" t="s">
        <v>18</v>
      </c>
      <c r="H208" s="82" t="s">
        <v>19</v>
      </c>
      <c r="I208" s="82" t="s">
        <v>372</v>
      </c>
      <c r="J208" s="48">
        <v>1291000</v>
      </c>
      <c r="K208" s="83">
        <v>0</v>
      </c>
      <c r="L208" s="83">
        <v>113600</v>
      </c>
      <c r="M208" s="83">
        <v>0</v>
      </c>
      <c r="N208" s="83">
        <f>SUM(J208:M208)</f>
        <v>1404600</v>
      </c>
    </row>
    <row r="209" spans="1:14" ht="51" hidden="1" outlineLevel="2" x14ac:dyDescent="0.25">
      <c r="A209" s="79">
        <v>190</v>
      </c>
      <c r="B209" s="70" t="s">
        <v>374</v>
      </c>
      <c r="C209" s="79">
        <v>28269501</v>
      </c>
      <c r="D209" s="80" t="s">
        <v>594</v>
      </c>
      <c r="E209" s="79">
        <v>3105548</v>
      </c>
      <c r="F209" s="70" t="s">
        <v>905</v>
      </c>
      <c r="G209" s="82" t="s">
        <v>36</v>
      </c>
      <c r="H209" s="82" t="s">
        <v>52</v>
      </c>
      <c r="I209" s="82" t="s">
        <v>162</v>
      </c>
      <c r="J209" s="48">
        <v>1422760</v>
      </c>
      <c r="K209" s="83">
        <v>0</v>
      </c>
      <c r="L209" s="83">
        <v>124500</v>
      </c>
      <c r="M209" s="83">
        <v>0</v>
      </c>
      <c r="N209" s="83">
        <f>SUM(J209:M209)</f>
        <v>1547260</v>
      </c>
    </row>
    <row r="210" spans="1:14" ht="25.5" outlineLevel="1" collapsed="1" x14ac:dyDescent="0.25">
      <c r="A210" s="79"/>
      <c r="B210" s="70"/>
      <c r="C210" s="79"/>
      <c r="D210" s="95" t="s">
        <v>680</v>
      </c>
      <c r="E210" s="79"/>
      <c r="F210" s="70"/>
      <c r="G210" s="82"/>
      <c r="H210" s="82"/>
      <c r="I210" s="82"/>
      <c r="J210" s="48">
        <f>SUBTOTAL(9,J191:J209)</f>
        <v>24335960</v>
      </c>
      <c r="K210" s="83">
        <f>SUBTOTAL(9,K191:K209)</f>
        <v>0</v>
      </c>
      <c r="L210" s="83">
        <f>SUBTOTAL(9,L191:L209)</f>
        <v>1719300</v>
      </c>
      <c r="M210" s="83">
        <f>SUBTOTAL(9,M191:M209)</f>
        <v>0</v>
      </c>
      <c r="N210" s="83">
        <f>SUBTOTAL(9,N191:N209)</f>
        <v>26055260</v>
      </c>
    </row>
    <row r="211" spans="1:14" ht="51" hidden="1" outlineLevel="2" x14ac:dyDescent="0.25">
      <c r="A211" s="79">
        <v>191</v>
      </c>
      <c r="B211" s="70" t="s">
        <v>40</v>
      </c>
      <c r="C211" s="84" t="s">
        <v>41</v>
      </c>
      <c r="D211" s="80" t="s">
        <v>321</v>
      </c>
      <c r="E211" s="81">
        <v>7875047</v>
      </c>
      <c r="F211" s="70" t="s">
        <v>797</v>
      </c>
      <c r="G211" s="82" t="s">
        <v>12</v>
      </c>
      <c r="H211" s="82" t="s">
        <v>44</v>
      </c>
      <c r="I211" s="82" t="s">
        <v>45</v>
      </c>
      <c r="J211" s="48">
        <v>918700</v>
      </c>
      <c r="K211" s="83">
        <v>0</v>
      </c>
      <c r="L211" s="83">
        <v>70000</v>
      </c>
      <c r="M211" s="83">
        <v>0</v>
      </c>
      <c r="N211" s="83">
        <f>SUM(J211:M211)</f>
        <v>988700</v>
      </c>
    </row>
    <row r="212" spans="1:14" ht="63.75" hidden="1" outlineLevel="2" x14ac:dyDescent="0.25">
      <c r="A212" s="79">
        <v>192</v>
      </c>
      <c r="B212" s="70" t="s">
        <v>381</v>
      </c>
      <c r="C212" s="79" t="s">
        <v>382</v>
      </c>
      <c r="D212" s="80" t="s">
        <v>321</v>
      </c>
      <c r="E212" s="81">
        <v>2614238</v>
      </c>
      <c r="F212" s="70" t="s">
        <v>383</v>
      </c>
      <c r="G212" s="82" t="s">
        <v>48</v>
      </c>
      <c r="H212" s="82" t="s">
        <v>44</v>
      </c>
      <c r="I212" s="82" t="s">
        <v>384</v>
      </c>
      <c r="J212" s="48">
        <v>1984570</v>
      </c>
      <c r="K212" s="83">
        <v>0</v>
      </c>
      <c r="L212" s="83">
        <v>155700</v>
      </c>
      <c r="M212" s="83">
        <v>0</v>
      </c>
      <c r="N212" s="83">
        <f>SUM(J212:M212)</f>
        <v>2140270</v>
      </c>
    </row>
    <row r="213" spans="1:14" ht="38.25" hidden="1" outlineLevel="2" x14ac:dyDescent="0.25">
      <c r="A213" s="79">
        <v>193</v>
      </c>
      <c r="B213" s="70" t="s">
        <v>381</v>
      </c>
      <c r="C213" s="79" t="s">
        <v>382</v>
      </c>
      <c r="D213" s="80" t="s">
        <v>321</v>
      </c>
      <c r="E213" s="81">
        <v>8742757</v>
      </c>
      <c r="F213" s="70" t="s">
        <v>801</v>
      </c>
      <c r="G213" s="82" t="s">
        <v>28</v>
      </c>
      <c r="H213" s="82" t="s">
        <v>44</v>
      </c>
      <c r="I213" s="82" t="s">
        <v>101</v>
      </c>
      <c r="J213" s="48">
        <v>632970</v>
      </c>
      <c r="K213" s="83">
        <v>0</v>
      </c>
      <c r="L213" s="83">
        <v>0</v>
      </c>
      <c r="M213" s="83">
        <v>0</v>
      </c>
      <c r="N213" s="83">
        <f>SUM(J213:M213)</f>
        <v>632970</v>
      </c>
    </row>
    <row r="214" spans="1:14" ht="102" hidden="1" outlineLevel="2" x14ac:dyDescent="0.25">
      <c r="A214" s="79">
        <v>194</v>
      </c>
      <c r="B214" s="70" t="s">
        <v>86</v>
      </c>
      <c r="C214" s="79">
        <v>47934344</v>
      </c>
      <c r="D214" s="80" t="s">
        <v>321</v>
      </c>
      <c r="E214" s="81">
        <v>6661832</v>
      </c>
      <c r="F214" s="70" t="s">
        <v>86</v>
      </c>
      <c r="G214" s="82" t="s">
        <v>107</v>
      </c>
      <c r="H214" s="82" t="s">
        <v>13</v>
      </c>
      <c r="I214" s="82" t="s">
        <v>808</v>
      </c>
      <c r="J214" s="48">
        <v>0</v>
      </c>
      <c r="K214" s="83">
        <v>0</v>
      </c>
      <c r="L214" s="83">
        <v>0</v>
      </c>
      <c r="M214" s="83">
        <v>729846</v>
      </c>
      <c r="N214" s="83">
        <f>SUM(J214:M214)</f>
        <v>729846</v>
      </c>
    </row>
    <row r="215" spans="1:14" ht="25.5" hidden="1" outlineLevel="2" x14ac:dyDescent="0.25">
      <c r="A215" s="79">
        <v>195</v>
      </c>
      <c r="B215" s="70" t="s">
        <v>91</v>
      </c>
      <c r="C215" s="79">
        <v>73633178</v>
      </c>
      <c r="D215" s="80" t="s">
        <v>321</v>
      </c>
      <c r="E215" s="81">
        <v>4825919</v>
      </c>
      <c r="F215" s="70" t="s">
        <v>610</v>
      </c>
      <c r="G215" s="82" t="s">
        <v>28</v>
      </c>
      <c r="H215" s="82" t="s">
        <v>13</v>
      </c>
      <c r="I215" s="82" t="s">
        <v>59</v>
      </c>
      <c r="J215" s="48">
        <v>1543060</v>
      </c>
      <c r="K215" s="83">
        <v>0</v>
      </c>
      <c r="L215" s="83">
        <v>27100</v>
      </c>
      <c r="M215" s="83">
        <v>0</v>
      </c>
      <c r="N215" s="83">
        <f>SUM(J215:M215)</f>
        <v>1570160</v>
      </c>
    </row>
    <row r="216" spans="1:14" ht="25.5" hidden="1" outlineLevel="2" x14ac:dyDescent="0.25">
      <c r="A216" s="79">
        <v>196</v>
      </c>
      <c r="B216" s="70" t="s">
        <v>91</v>
      </c>
      <c r="C216" s="79">
        <v>73633178</v>
      </c>
      <c r="D216" s="80" t="s">
        <v>321</v>
      </c>
      <c r="E216" s="79">
        <v>5765917</v>
      </c>
      <c r="F216" s="70" t="s">
        <v>94</v>
      </c>
      <c r="G216" s="82" t="s">
        <v>28</v>
      </c>
      <c r="H216" s="82" t="s">
        <v>13</v>
      </c>
      <c r="I216" s="82" t="s">
        <v>816</v>
      </c>
      <c r="J216" s="48">
        <v>0</v>
      </c>
      <c r="K216" s="83">
        <v>0</v>
      </c>
      <c r="L216" s="83">
        <v>0</v>
      </c>
      <c r="M216" s="83">
        <v>1182387</v>
      </c>
      <c r="N216" s="83">
        <f>SUM(J216:M216)</f>
        <v>1182387</v>
      </c>
    </row>
    <row r="217" spans="1:14" ht="38.25" hidden="1" outlineLevel="2" x14ac:dyDescent="0.25">
      <c r="A217" s="79">
        <v>197</v>
      </c>
      <c r="B217" s="70" t="s">
        <v>91</v>
      </c>
      <c r="C217" s="79">
        <v>73633178</v>
      </c>
      <c r="D217" s="80" t="s">
        <v>321</v>
      </c>
      <c r="E217" s="81">
        <v>6473479</v>
      </c>
      <c r="F217" s="70" t="s">
        <v>818</v>
      </c>
      <c r="G217" s="82" t="s">
        <v>12</v>
      </c>
      <c r="H217" s="82" t="s">
        <v>44</v>
      </c>
      <c r="I217" s="82" t="s">
        <v>97</v>
      </c>
      <c r="J217" s="48">
        <v>1196330</v>
      </c>
      <c r="K217" s="83">
        <v>0</v>
      </c>
      <c r="L217" s="83">
        <v>87500</v>
      </c>
      <c r="M217" s="83">
        <v>0</v>
      </c>
      <c r="N217" s="83">
        <f>SUM(J217:M217)</f>
        <v>1283830</v>
      </c>
    </row>
    <row r="218" spans="1:14" ht="38.25" hidden="1" outlineLevel="2" x14ac:dyDescent="0.25">
      <c r="A218" s="79">
        <v>198</v>
      </c>
      <c r="B218" s="70" t="s">
        <v>99</v>
      </c>
      <c r="C218" s="79">
        <v>73632783</v>
      </c>
      <c r="D218" s="80" t="s">
        <v>321</v>
      </c>
      <c r="E218" s="81">
        <v>4336897</v>
      </c>
      <c r="F218" s="70" t="s">
        <v>819</v>
      </c>
      <c r="G218" s="82" t="s">
        <v>28</v>
      </c>
      <c r="H218" s="82" t="s">
        <v>44</v>
      </c>
      <c r="I218" s="82" t="s">
        <v>101</v>
      </c>
      <c r="J218" s="48">
        <v>8743000</v>
      </c>
      <c r="K218" s="83">
        <v>0</v>
      </c>
      <c r="L218" s="83">
        <v>203900</v>
      </c>
      <c r="M218" s="83">
        <v>0</v>
      </c>
      <c r="N218" s="83">
        <f>SUM(J218:M218)</f>
        <v>8946900</v>
      </c>
    </row>
    <row r="219" spans="1:14" ht="25.5" hidden="1" outlineLevel="2" x14ac:dyDescent="0.25">
      <c r="A219" s="79">
        <v>199</v>
      </c>
      <c r="B219" s="70" t="s">
        <v>99</v>
      </c>
      <c r="C219" s="79">
        <v>73632783</v>
      </c>
      <c r="D219" s="80" t="s">
        <v>321</v>
      </c>
      <c r="E219" s="79">
        <v>7670741</v>
      </c>
      <c r="F219" s="70" t="s">
        <v>106</v>
      </c>
      <c r="G219" s="82" t="s">
        <v>107</v>
      </c>
      <c r="H219" s="82" t="s">
        <v>13</v>
      </c>
      <c r="I219" s="82" t="s">
        <v>821</v>
      </c>
      <c r="J219" s="48">
        <v>0</v>
      </c>
      <c r="K219" s="83">
        <v>0</v>
      </c>
      <c r="L219" s="83">
        <v>0</v>
      </c>
      <c r="M219" s="83">
        <v>1338051</v>
      </c>
      <c r="N219" s="83">
        <f>SUM(J219:M219)</f>
        <v>1338051</v>
      </c>
    </row>
    <row r="220" spans="1:14" ht="38.25" hidden="1" outlineLevel="2" x14ac:dyDescent="0.25">
      <c r="A220" s="79">
        <v>200</v>
      </c>
      <c r="B220" s="70" t="s">
        <v>614</v>
      </c>
      <c r="C220" s="79">
        <v>28634764</v>
      </c>
      <c r="D220" s="80" t="s">
        <v>321</v>
      </c>
      <c r="E220" s="81">
        <v>7917426</v>
      </c>
      <c r="F220" s="87" t="s">
        <v>321</v>
      </c>
      <c r="G220" s="82" t="s">
        <v>28</v>
      </c>
      <c r="H220" s="82" t="s">
        <v>44</v>
      </c>
      <c r="I220" s="82" t="s">
        <v>59</v>
      </c>
      <c r="J220" s="48">
        <v>815490</v>
      </c>
      <c r="K220" s="83">
        <v>0</v>
      </c>
      <c r="L220" s="83">
        <v>13500</v>
      </c>
      <c r="M220" s="83">
        <v>0</v>
      </c>
      <c r="N220" s="83">
        <f>SUM(J220:M220)</f>
        <v>828990</v>
      </c>
    </row>
    <row r="221" spans="1:14" hidden="1" outlineLevel="2" x14ac:dyDescent="0.25">
      <c r="A221" s="79">
        <v>201</v>
      </c>
      <c r="B221" s="70" t="s">
        <v>777</v>
      </c>
      <c r="C221" s="79">
        <v>27664333</v>
      </c>
      <c r="D221" s="80" t="s">
        <v>321</v>
      </c>
      <c r="E221" s="81">
        <v>4879046</v>
      </c>
      <c r="F221" s="70" t="s">
        <v>321</v>
      </c>
      <c r="G221" s="82" t="s">
        <v>28</v>
      </c>
      <c r="H221" s="82" t="s">
        <v>13</v>
      </c>
      <c r="I221" s="82" t="s">
        <v>29</v>
      </c>
      <c r="J221" s="48">
        <v>3450000</v>
      </c>
      <c r="K221" s="83">
        <v>0</v>
      </c>
      <c r="L221" s="83">
        <v>108700</v>
      </c>
      <c r="M221" s="83">
        <v>0</v>
      </c>
      <c r="N221" s="83">
        <f>SUM(J221:M221)</f>
        <v>3558700</v>
      </c>
    </row>
    <row r="222" spans="1:14" ht="25.5" hidden="1" outlineLevel="2" x14ac:dyDescent="0.25">
      <c r="A222" s="79">
        <v>202</v>
      </c>
      <c r="B222" s="70" t="s">
        <v>136</v>
      </c>
      <c r="C222" s="79">
        <v>18189750</v>
      </c>
      <c r="D222" s="80" t="s">
        <v>321</v>
      </c>
      <c r="E222" s="81">
        <v>8906531</v>
      </c>
      <c r="F222" s="70" t="s">
        <v>837</v>
      </c>
      <c r="G222" s="82" t="s">
        <v>28</v>
      </c>
      <c r="H222" s="82" t="s">
        <v>13</v>
      </c>
      <c r="I222" s="82" t="s">
        <v>37</v>
      </c>
      <c r="J222" s="48">
        <v>1448780</v>
      </c>
      <c r="K222" s="83">
        <v>0</v>
      </c>
      <c r="L222" s="83">
        <v>27100</v>
      </c>
      <c r="M222" s="83">
        <v>0</v>
      </c>
      <c r="N222" s="83">
        <f>SUM(J222:M222)</f>
        <v>1475880</v>
      </c>
    </row>
    <row r="223" spans="1:14" ht="25.5" hidden="1" outlineLevel="2" x14ac:dyDescent="0.25">
      <c r="A223" s="79">
        <v>203</v>
      </c>
      <c r="B223" s="70" t="s">
        <v>145</v>
      </c>
      <c r="C223" s="79">
        <v>48773514</v>
      </c>
      <c r="D223" s="80" t="s">
        <v>321</v>
      </c>
      <c r="E223" s="81">
        <v>4157827</v>
      </c>
      <c r="F223" s="70" t="s">
        <v>839</v>
      </c>
      <c r="G223" s="82" t="s">
        <v>28</v>
      </c>
      <c r="H223" s="82" t="s">
        <v>13</v>
      </c>
      <c r="I223" s="82" t="s">
        <v>59</v>
      </c>
      <c r="J223" s="48">
        <v>1084050</v>
      </c>
      <c r="K223" s="83">
        <v>0</v>
      </c>
      <c r="L223" s="83">
        <v>20300</v>
      </c>
      <c r="M223" s="83">
        <v>0</v>
      </c>
      <c r="N223" s="83">
        <f>SUM(J223:M223)</f>
        <v>1104350</v>
      </c>
    </row>
    <row r="224" spans="1:14" ht="25.5" hidden="1" outlineLevel="2" x14ac:dyDescent="0.25">
      <c r="A224" s="79">
        <v>204</v>
      </c>
      <c r="B224" s="70" t="s">
        <v>150</v>
      </c>
      <c r="C224" s="79">
        <v>46276262</v>
      </c>
      <c r="D224" s="80" t="s">
        <v>321</v>
      </c>
      <c r="E224" s="81">
        <v>3807413</v>
      </c>
      <c r="F224" s="70" t="s">
        <v>843</v>
      </c>
      <c r="G224" s="82" t="s">
        <v>28</v>
      </c>
      <c r="H224" s="82" t="s">
        <v>13</v>
      </c>
      <c r="I224" s="82" t="s">
        <v>153</v>
      </c>
      <c r="J224" s="48">
        <v>733130</v>
      </c>
      <c r="K224" s="83">
        <v>0</v>
      </c>
      <c r="L224" s="83">
        <v>13500</v>
      </c>
      <c r="M224" s="83">
        <v>0</v>
      </c>
      <c r="N224" s="83">
        <f>SUM(J224:M224)</f>
        <v>746630</v>
      </c>
    </row>
    <row r="225" spans="1:14" ht="25.5" hidden="1" outlineLevel="2" x14ac:dyDescent="0.25">
      <c r="A225" s="79">
        <v>205</v>
      </c>
      <c r="B225" s="70" t="s">
        <v>166</v>
      </c>
      <c r="C225" s="79">
        <v>44018886</v>
      </c>
      <c r="D225" s="80" t="s">
        <v>321</v>
      </c>
      <c r="E225" s="81">
        <v>2044921</v>
      </c>
      <c r="F225" s="70" t="s">
        <v>170</v>
      </c>
      <c r="G225" s="82" t="s">
        <v>107</v>
      </c>
      <c r="H225" s="82" t="s">
        <v>13</v>
      </c>
      <c r="I225" s="82" t="s">
        <v>846</v>
      </c>
      <c r="J225" s="48">
        <v>0</v>
      </c>
      <c r="K225" s="83">
        <v>0</v>
      </c>
      <c r="L225" s="83">
        <v>0</v>
      </c>
      <c r="M225" s="83">
        <v>3324854</v>
      </c>
      <c r="N225" s="83">
        <f>SUM(J225:M225)</f>
        <v>3324854</v>
      </c>
    </row>
    <row r="226" spans="1:14" ht="25.5" hidden="1" outlineLevel="2" x14ac:dyDescent="0.25">
      <c r="A226" s="79">
        <v>206</v>
      </c>
      <c r="B226" s="70" t="s">
        <v>166</v>
      </c>
      <c r="C226" s="79">
        <v>44018886</v>
      </c>
      <c r="D226" s="80" t="s">
        <v>321</v>
      </c>
      <c r="E226" s="81">
        <v>4770332</v>
      </c>
      <c r="F226" s="82" t="s">
        <v>848</v>
      </c>
      <c r="G226" s="82" t="s">
        <v>28</v>
      </c>
      <c r="H226" s="82" t="s">
        <v>13</v>
      </c>
      <c r="I226" s="82" t="s">
        <v>81</v>
      </c>
      <c r="J226" s="48">
        <v>1058570</v>
      </c>
      <c r="K226" s="83">
        <v>0</v>
      </c>
      <c r="L226" s="83">
        <v>20300</v>
      </c>
      <c r="M226" s="83">
        <v>0</v>
      </c>
      <c r="N226" s="83">
        <f>SUM(J226:M226)</f>
        <v>1078870</v>
      </c>
    </row>
    <row r="227" spans="1:14" ht="25.5" hidden="1" outlineLevel="2" x14ac:dyDescent="0.25">
      <c r="A227" s="79">
        <v>207</v>
      </c>
      <c r="B227" s="70" t="s">
        <v>166</v>
      </c>
      <c r="C227" s="79">
        <v>44018886</v>
      </c>
      <c r="D227" s="80" t="s">
        <v>321</v>
      </c>
      <c r="E227" s="81">
        <v>4862723</v>
      </c>
      <c r="F227" s="70" t="s">
        <v>457</v>
      </c>
      <c r="G227" s="82" t="s">
        <v>18</v>
      </c>
      <c r="H227" s="82" t="s">
        <v>13</v>
      </c>
      <c r="I227" s="82" t="s">
        <v>846</v>
      </c>
      <c r="J227" s="48">
        <v>0</v>
      </c>
      <c r="K227" s="83">
        <v>0</v>
      </c>
      <c r="L227" s="83">
        <v>0</v>
      </c>
      <c r="M227" s="83">
        <v>1049430</v>
      </c>
      <c r="N227" s="83">
        <f>SUM(J227:M227)</f>
        <v>1049430</v>
      </c>
    </row>
    <row r="228" spans="1:14" ht="25.5" hidden="1" outlineLevel="2" x14ac:dyDescent="0.25">
      <c r="A228" s="79">
        <v>208</v>
      </c>
      <c r="B228" s="70" t="s">
        <v>166</v>
      </c>
      <c r="C228" s="79">
        <v>44018886</v>
      </c>
      <c r="D228" s="80" t="s">
        <v>321</v>
      </c>
      <c r="E228" s="81">
        <v>8514547</v>
      </c>
      <c r="F228" s="82" t="s">
        <v>849</v>
      </c>
      <c r="G228" s="82" t="s">
        <v>28</v>
      </c>
      <c r="H228" s="82" t="s">
        <v>13</v>
      </c>
      <c r="I228" s="82" t="s">
        <v>81</v>
      </c>
      <c r="J228" s="48">
        <v>1800000</v>
      </c>
      <c r="K228" s="83">
        <v>0</v>
      </c>
      <c r="L228" s="83">
        <v>54300</v>
      </c>
      <c r="M228" s="83">
        <v>0</v>
      </c>
      <c r="N228" s="83">
        <f>SUM(J228:M228)</f>
        <v>1854300</v>
      </c>
    </row>
    <row r="229" spans="1:14" ht="25.5" hidden="1" outlineLevel="2" x14ac:dyDescent="0.25">
      <c r="A229" s="79">
        <v>209</v>
      </c>
      <c r="B229" s="70" t="s">
        <v>185</v>
      </c>
      <c r="C229" s="79">
        <v>48489336</v>
      </c>
      <c r="D229" s="80" t="s">
        <v>321</v>
      </c>
      <c r="E229" s="81">
        <v>2611433</v>
      </c>
      <c r="F229" s="82" t="s">
        <v>727</v>
      </c>
      <c r="G229" s="82" t="s">
        <v>28</v>
      </c>
      <c r="H229" s="82" t="s">
        <v>13</v>
      </c>
      <c r="I229" s="82" t="s">
        <v>850</v>
      </c>
      <c r="J229" s="48">
        <v>0</v>
      </c>
      <c r="K229" s="83">
        <v>0</v>
      </c>
      <c r="L229" s="83">
        <v>0</v>
      </c>
      <c r="M229" s="83">
        <v>886791</v>
      </c>
      <c r="N229" s="83">
        <f>SUM(J229:M229)</f>
        <v>886791</v>
      </c>
    </row>
    <row r="230" spans="1:14" ht="25.5" hidden="1" outlineLevel="2" x14ac:dyDescent="0.25">
      <c r="A230" s="79">
        <v>210</v>
      </c>
      <c r="B230" s="70" t="s">
        <v>185</v>
      </c>
      <c r="C230" s="79">
        <v>48489336</v>
      </c>
      <c r="D230" s="80" t="s">
        <v>321</v>
      </c>
      <c r="E230" s="81">
        <v>9232848</v>
      </c>
      <c r="F230" s="82" t="s">
        <v>730</v>
      </c>
      <c r="G230" s="82" t="s">
        <v>107</v>
      </c>
      <c r="H230" s="82" t="s">
        <v>13</v>
      </c>
      <c r="I230" s="82" t="s">
        <v>850</v>
      </c>
      <c r="J230" s="48">
        <v>0</v>
      </c>
      <c r="K230" s="83">
        <v>0</v>
      </c>
      <c r="L230" s="83">
        <v>0</v>
      </c>
      <c r="M230" s="83">
        <v>1531410</v>
      </c>
      <c r="N230" s="83">
        <f>SUM(J230:M230)</f>
        <v>1531410</v>
      </c>
    </row>
    <row r="231" spans="1:14" ht="25.5" hidden="1" outlineLevel="2" x14ac:dyDescent="0.25">
      <c r="A231" s="79">
        <v>211</v>
      </c>
      <c r="B231" s="70" t="s">
        <v>211</v>
      </c>
      <c r="C231" s="79">
        <v>47997885</v>
      </c>
      <c r="D231" s="80" t="s">
        <v>321</v>
      </c>
      <c r="E231" s="81">
        <v>5923339</v>
      </c>
      <c r="F231" s="70" t="s">
        <v>221</v>
      </c>
      <c r="G231" s="82" t="s">
        <v>107</v>
      </c>
      <c r="H231" s="82" t="s">
        <v>13</v>
      </c>
      <c r="I231" s="82" t="s">
        <v>852</v>
      </c>
      <c r="J231" s="48">
        <v>0</v>
      </c>
      <c r="K231" s="83">
        <v>0</v>
      </c>
      <c r="L231" s="83">
        <v>0</v>
      </c>
      <c r="M231" s="83">
        <v>1115043</v>
      </c>
      <c r="N231" s="83">
        <f>SUM(J231:M231)</f>
        <v>1115043</v>
      </c>
    </row>
    <row r="232" spans="1:14" ht="25.5" hidden="1" outlineLevel="2" x14ac:dyDescent="0.25">
      <c r="A232" s="79">
        <v>212</v>
      </c>
      <c r="B232" s="70" t="s">
        <v>211</v>
      </c>
      <c r="C232" s="79">
        <v>47997885</v>
      </c>
      <c r="D232" s="80" t="s">
        <v>321</v>
      </c>
      <c r="E232" s="81">
        <v>9351397</v>
      </c>
      <c r="F232" s="70" t="s">
        <v>853</v>
      </c>
      <c r="G232" s="82" t="s">
        <v>28</v>
      </c>
      <c r="H232" s="82" t="s">
        <v>13</v>
      </c>
      <c r="I232" s="82" t="s">
        <v>213</v>
      </c>
      <c r="J232" s="48">
        <v>1172800</v>
      </c>
      <c r="K232" s="83">
        <v>0</v>
      </c>
      <c r="L232" s="83">
        <v>20300</v>
      </c>
      <c r="M232" s="83">
        <v>0</v>
      </c>
      <c r="N232" s="83">
        <f>SUM(J232:M232)</f>
        <v>1193100</v>
      </c>
    </row>
    <row r="233" spans="1:14" ht="102" hidden="1" outlineLevel="2" x14ac:dyDescent="0.25">
      <c r="A233" s="79">
        <v>213</v>
      </c>
      <c r="B233" s="70" t="s">
        <v>291</v>
      </c>
      <c r="C233" s="79" t="s">
        <v>292</v>
      </c>
      <c r="D233" s="80" t="s">
        <v>321</v>
      </c>
      <c r="E233" s="81">
        <v>9313981</v>
      </c>
      <c r="F233" s="70" t="s">
        <v>293</v>
      </c>
      <c r="G233" s="82" t="s">
        <v>107</v>
      </c>
      <c r="H233" s="82" t="s">
        <v>13</v>
      </c>
      <c r="I233" s="82" t="s">
        <v>872</v>
      </c>
      <c r="J233" s="48">
        <v>0</v>
      </c>
      <c r="K233" s="83">
        <v>0</v>
      </c>
      <c r="L233" s="83">
        <v>0</v>
      </c>
      <c r="M233" s="83">
        <v>1786645</v>
      </c>
      <c r="N233" s="83">
        <f>SUM(J233:M233)</f>
        <v>1786645</v>
      </c>
    </row>
    <row r="234" spans="1:14" ht="38.25" hidden="1" outlineLevel="2" x14ac:dyDescent="0.25">
      <c r="A234" s="79">
        <v>214</v>
      </c>
      <c r="B234" s="70" t="s">
        <v>311</v>
      </c>
      <c r="C234" s="84">
        <v>62180444</v>
      </c>
      <c r="D234" s="80" t="s">
        <v>321</v>
      </c>
      <c r="E234" s="81">
        <v>3940307</v>
      </c>
      <c r="F234" s="70" t="s">
        <v>316</v>
      </c>
      <c r="G234" s="82" t="s">
        <v>28</v>
      </c>
      <c r="H234" s="82" t="s">
        <v>13</v>
      </c>
      <c r="I234" s="82" t="s">
        <v>153</v>
      </c>
      <c r="J234" s="48">
        <v>1396080</v>
      </c>
      <c r="K234" s="83">
        <v>0</v>
      </c>
      <c r="L234" s="83">
        <v>27100</v>
      </c>
      <c r="M234" s="83">
        <v>0</v>
      </c>
      <c r="N234" s="83">
        <f>SUM(J234:M234)</f>
        <v>1423180</v>
      </c>
    </row>
    <row r="235" spans="1:14" ht="38.25" hidden="1" outlineLevel="2" x14ac:dyDescent="0.25">
      <c r="A235" s="79">
        <v>215</v>
      </c>
      <c r="B235" s="70" t="s">
        <v>311</v>
      </c>
      <c r="C235" s="84">
        <v>62180444</v>
      </c>
      <c r="D235" s="70" t="s">
        <v>321</v>
      </c>
      <c r="E235" s="79">
        <v>7318632</v>
      </c>
      <c r="F235" s="70" t="s">
        <v>316</v>
      </c>
      <c r="G235" s="82" t="s">
        <v>28</v>
      </c>
      <c r="H235" s="82" t="s">
        <v>13</v>
      </c>
      <c r="I235" s="82" t="s">
        <v>153</v>
      </c>
      <c r="J235" s="48">
        <v>1396080</v>
      </c>
      <c r="K235" s="48">
        <v>0</v>
      </c>
      <c r="L235" s="48">
        <v>27100</v>
      </c>
      <c r="M235" s="83">
        <v>0</v>
      </c>
      <c r="N235" s="83">
        <f>SUM(J235:M235)</f>
        <v>1423180</v>
      </c>
    </row>
    <row r="236" spans="1:14" ht="51" hidden="1" outlineLevel="2" x14ac:dyDescent="0.25">
      <c r="A236" s="79">
        <v>216</v>
      </c>
      <c r="B236" s="70" t="s">
        <v>319</v>
      </c>
      <c r="C236" s="84">
        <v>71193430</v>
      </c>
      <c r="D236" s="80" t="s">
        <v>321</v>
      </c>
      <c r="E236" s="81">
        <v>1936483</v>
      </c>
      <c r="F236" s="70" t="s">
        <v>879</v>
      </c>
      <c r="G236" s="82" t="s">
        <v>28</v>
      </c>
      <c r="H236" s="82" t="s">
        <v>44</v>
      </c>
      <c r="I236" s="82" t="s">
        <v>37</v>
      </c>
      <c r="J236" s="48">
        <v>4484800</v>
      </c>
      <c r="K236" s="83">
        <v>0</v>
      </c>
      <c r="L236" s="83">
        <v>81500</v>
      </c>
      <c r="M236" s="83">
        <v>0</v>
      </c>
      <c r="N236" s="83">
        <f>SUM(J236:M236)</f>
        <v>4566300</v>
      </c>
    </row>
    <row r="237" spans="1:14" outlineLevel="1" collapsed="1" x14ac:dyDescent="0.25">
      <c r="A237" s="79"/>
      <c r="B237" s="70"/>
      <c r="C237" s="84"/>
      <c r="D237" s="95" t="s">
        <v>681</v>
      </c>
      <c r="E237" s="81"/>
      <c r="F237" s="70"/>
      <c r="G237" s="82"/>
      <c r="H237" s="82"/>
      <c r="I237" s="82"/>
      <c r="J237" s="48">
        <f>SUBTOTAL(9,J211:J236)</f>
        <v>33858410</v>
      </c>
      <c r="K237" s="83">
        <f>SUBTOTAL(9,K211:K236)</f>
        <v>0</v>
      </c>
      <c r="L237" s="83">
        <f>SUBTOTAL(9,L211:L236)</f>
        <v>957900</v>
      </c>
      <c r="M237" s="83">
        <f>SUBTOTAL(9,M211:M236)</f>
        <v>12944457</v>
      </c>
      <c r="N237" s="83">
        <f>SUBTOTAL(9,N211:N236)</f>
        <v>47760767</v>
      </c>
    </row>
    <row r="238" spans="1:14" ht="25.5" hidden="1" outlineLevel="2" x14ac:dyDescent="0.25">
      <c r="A238" s="79">
        <v>217</v>
      </c>
      <c r="B238" s="70" t="s">
        <v>8</v>
      </c>
      <c r="C238" s="84" t="s">
        <v>9</v>
      </c>
      <c r="D238" s="70" t="s">
        <v>104</v>
      </c>
      <c r="E238" s="86">
        <v>4200668</v>
      </c>
      <c r="F238" s="70" t="s">
        <v>8</v>
      </c>
      <c r="G238" s="82" t="s">
        <v>12</v>
      </c>
      <c r="H238" s="82" t="s">
        <v>13</v>
      </c>
      <c r="I238" s="82" t="s">
        <v>350</v>
      </c>
      <c r="J238" s="48">
        <v>3200000</v>
      </c>
      <c r="K238" s="48">
        <v>280000</v>
      </c>
      <c r="L238" s="48">
        <v>0</v>
      </c>
      <c r="M238" s="83">
        <v>0</v>
      </c>
      <c r="N238" s="83">
        <f>SUM(J238:M238)</f>
        <v>3480000</v>
      </c>
    </row>
    <row r="239" spans="1:14" ht="51" hidden="1" outlineLevel="2" x14ac:dyDescent="0.25">
      <c r="A239" s="79">
        <v>218</v>
      </c>
      <c r="B239" s="70" t="s">
        <v>40</v>
      </c>
      <c r="C239" s="84" t="s">
        <v>41</v>
      </c>
      <c r="D239" s="80" t="s">
        <v>104</v>
      </c>
      <c r="E239" s="81">
        <v>9045809</v>
      </c>
      <c r="F239" s="70" t="s">
        <v>798</v>
      </c>
      <c r="G239" s="82" t="s">
        <v>12</v>
      </c>
      <c r="H239" s="82" t="s">
        <v>44</v>
      </c>
      <c r="I239" s="82" t="s">
        <v>45</v>
      </c>
      <c r="J239" s="48">
        <v>3276000</v>
      </c>
      <c r="K239" s="83">
        <v>285900</v>
      </c>
      <c r="L239" s="83">
        <v>0</v>
      </c>
      <c r="M239" s="83">
        <v>0</v>
      </c>
      <c r="N239" s="83">
        <f>SUM(J239:M239)</f>
        <v>3561900</v>
      </c>
    </row>
    <row r="240" spans="1:14" ht="25.5" hidden="1" outlineLevel="2" x14ac:dyDescent="0.25">
      <c r="A240" s="79">
        <v>219</v>
      </c>
      <c r="B240" s="70" t="s">
        <v>99</v>
      </c>
      <c r="C240" s="79">
        <v>73632783</v>
      </c>
      <c r="D240" s="80" t="s">
        <v>104</v>
      </c>
      <c r="E240" s="81">
        <v>5119406</v>
      </c>
      <c r="F240" s="70" t="s">
        <v>104</v>
      </c>
      <c r="G240" s="82" t="s">
        <v>12</v>
      </c>
      <c r="H240" s="82" t="s">
        <v>13</v>
      </c>
      <c r="I240" s="82" t="s">
        <v>101</v>
      </c>
      <c r="J240" s="48">
        <v>1516450</v>
      </c>
      <c r="K240" s="83">
        <v>115500</v>
      </c>
      <c r="L240" s="83">
        <v>0</v>
      </c>
      <c r="M240" s="83">
        <v>0</v>
      </c>
      <c r="N240" s="83">
        <f>SUM(J240:M240)</f>
        <v>1631950</v>
      </c>
    </row>
    <row r="241" spans="1:14" ht="38.25" hidden="1" outlineLevel="2" x14ac:dyDescent="0.25">
      <c r="A241" s="79">
        <v>220</v>
      </c>
      <c r="B241" s="70" t="s">
        <v>127</v>
      </c>
      <c r="C241" s="79">
        <v>46277633</v>
      </c>
      <c r="D241" s="80" t="s">
        <v>104</v>
      </c>
      <c r="E241" s="81">
        <v>6283429</v>
      </c>
      <c r="F241" s="70" t="s">
        <v>835</v>
      </c>
      <c r="G241" s="82" t="s">
        <v>12</v>
      </c>
      <c r="H241" s="82" t="s">
        <v>44</v>
      </c>
      <c r="I241" s="82" t="s">
        <v>128</v>
      </c>
      <c r="J241" s="48">
        <v>2914000</v>
      </c>
      <c r="K241" s="83">
        <v>200000</v>
      </c>
      <c r="L241" s="83">
        <v>0</v>
      </c>
      <c r="M241" s="83">
        <v>0</v>
      </c>
      <c r="N241" s="83">
        <f>SUM(J241:M241)</f>
        <v>3114000</v>
      </c>
    </row>
    <row r="242" spans="1:14" ht="25.5" hidden="1" outlineLevel="2" x14ac:dyDescent="0.25">
      <c r="A242" s="79">
        <v>221</v>
      </c>
      <c r="B242" s="70" t="s">
        <v>129</v>
      </c>
      <c r="C242" s="79">
        <v>47930560</v>
      </c>
      <c r="D242" s="80" t="s">
        <v>104</v>
      </c>
      <c r="E242" s="81">
        <v>2255905</v>
      </c>
      <c r="F242" s="70" t="s">
        <v>130</v>
      </c>
      <c r="G242" s="82" t="s">
        <v>12</v>
      </c>
      <c r="H242" s="82" t="s">
        <v>13</v>
      </c>
      <c r="I242" s="82" t="s">
        <v>56</v>
      </c>
      <c r="J242" s="48">
        <v>1117570</v>
      </c>
      <c r="K242" s="83">
        <v>87500</v>
      </c>
      <c r="L242" s="83">
        <v>0</v>
      </c>
      <c r="M242" s="83">
        <v>0</v>
      </c>
      <c r="N242" s="83">
        <f>SUM(J242:M242)</f>
        <v>1205070</v>
      </c>
    </row>
    <row r="243" spans="1:14" ht="38.25" hidden="1" outlineLevel="2" x14ac:dyDescent="0.25">
      <c r="A243" s="79">
        <v>222</v>
      </c>
      <c r="B243" s="70" t="s">
        <v>136</v>
      </c>
      <c r="C243" s="84">
        <v>18189750</v>
      </c>
      <c r="D243" s="80" t="s">
        <v>104</v>
      </c>
      <c r="E243" s="81">
        <v>1491324</v>
      </c>
      <c r="F243" s="70" t="s">
        <v>104</v>
      </c>
      <c r="G243" s="82" t="s">
        <v>12</v>
      </c>
      <c r="H243" s="82" t="s">
        <v>44</v>
      </c>
      <c r="I243" s="82" t="s">
        <v>37</v>
      </c>
      <c r="J243" s="48">
        <v>3263310</v>
      </c>
      <c r="K243" s="83">
        <v>252300</v>
      </c>
      <c r="L243" s="83">
        <v>0</v>
      </c>
      <c r="M243" s="83">
        <v>0</v>
      </c>
      <c r="N243" s="83">
        <f>SUM(J243:M243)</f>
        <v>3515610</v>
      </c>
    </row>
    <row r="244" spans="1:14" ht="25.5" hidden="1" outlineLevel="2" x14ac:dyDescent="0.25">
      <c r="A244" s="79">
        <v>223</v>
      </c>
      <c r="B244" s="70" t="s">
        <v>145</v>
      </c>
      <c r="C244" s="79">
        <v>48773514</v>
      </c>
      <c r="D244" s="80" t="s">
        <v>104</v>
      </c>
      <c r="E244" s="81">
        <v>9551918</v>
      </c>
      <c r="F244" s="70" t="s">
        <v>104</v>
      </c>
      <c r="G244" s="82" t="s">
        <v>12</v>
      </c>
      <c r="H244" s="82" t="s">
        <v>13</v>
      </c>
      <c r="I244" s="82" t="s">
        <v>59</v>
      </c>
      <c r="J244" s="48">
        <v>1357000</v>
      </c>
      <c r="K244" s="83">
        <v>79600</v>
      </c>
      <c r="L244" s="83">
        <v>0</v>
      </c>
      <c r="M244" s="83">
        <v>0</v>
      </c>
      <c r="N244" s="83">
        <f>SUM(J244:M244)</f>
        <v>1436600</v>
      </c>
    </row>
    <row r="245" spans="1:14" ht="38.25" hidden="1" outlineLevel="2" x14ac:dyDescent="0.25">
      <c r="A245" s="79">
        <v>224</v>
      </c>
      <c r="B245" s="70" t="s">
        <v>159</v>
      </c>
      <c r="C245" s="79">
        <v>70435618</v>
      </c>
      <c r="D245" s="80" t="s">
        <v>104</v>
      </c>
      <c r="E245" s="81">
        <v>1712382</v>
      </c>
      <c r="F245" s="70" t="s">
        <v>161</v>
      </c>
      <c r="G245" s="82" t="s">
        <v>12</v>
      </c>
      <c r="H245" s="82" t="s">
        <v>44</v>
      </c>
      <c r="I245" s="82" t="s">
        <v>162</v>
      </c>
      <c r="J245" s="48">
        <v>1002100</v>
      </c>
      <c r="K245" s="83">
        <v>77000</v>
      </c>
      <c r="L245" s="83">
        <v>0</v>
      </c>
      <c r="M245" s="83">
        <v>0</v>
      </c>
      <c r="N245" s="83">
        <f>SUM(J245:M245)</f>
        <v>1079100</v>
      </c>
    </row>
    <row r="246" spans="1:14" ht="38.25" hidden="1" outlineLevel="2" x14ac:dyDescent="0.25">
      <c r="A246" s="79">
        <v>225</v>
      </c>
      <c r="B246" s="70" t="s">
        <v>166</v>
      </c>
      <c r="C246" s="79">
        <v>44018886</v>
      </c>
      <c r="D246" s="80" t="s">
        <v>104</v>
      </c>
      <c r="E246" s="81">
        <v>7610554</v>
      </c>
      <c r="F246" s="70" t="s">
        <v>179</v>
      </c>
      <c r="G246" s="82" t="s">
        <v>12</v>
      </c>
      <c r="H246" s="82" t="s">
        <v>44</v>
      </c>
      <c r="I246" s="82" t="s">
        <v>88</v>
      </c>
      <c r="J246" s="48">
        <v>3822170</v>
      </c>
      <c r="K246" s="83">
        <v>297500</v>
      </c>
      <c r="L246" s="83">
        <v>0</v>
      </c>
      <c r="M246" s="83">
        <v>0</v>
      </c>
      <c r="N246" s="83">
        <f>SUM(J246:M246)</f>
        <v>4119670</v>
      </c>
    </row>
    <row r="247" spans="1:14" ht="25.5" hidden="1" outlineLevel="2" x14ac:dyDescent="0.25">
      <c r="A247" s="79">
        <v>226</v>
      </c>
      <c r="B247" s="70" t="s">
        <v>206</v>
      </c>
      <c r="C247" s="79">
        <v>73633607</v>
      </c>
      <c r="D247" s="80" t="s">
        <v>104</v>
      </c>
      <c r="E247" s="81">
        <v>1985731</v>
      </c>
      <c r="F247" s="70" t="s">
        <v>104</v>
      </c>
      <c r="G247" s="82" t="s">
        <v>12</v>
      </c>
      <c r="H247" s="82" t="s">
        <v>13</v>
      </c>
      <c r="I247" s="82" t="s">
        <v>207</v>
      </c>
      <c r="J247" s="48">
        <v>909240</v>
      </c>
      <c r="K247" s="83">
        <v>60000</v>
      </c>
      <c r="L247" s="83">
        <v>0</v>
      </c>
      <c r="M247" s="83">
        <v>0</v>
      </c>
      <c r="N247" s="83">
        <f>SUM(J247:M247)</f>
        <v>969240</v>
      </c>
    </row>
    <row r="248" spans="1:14" ht="38.25" hidden="1" outlineLevel="2" x14ac:dyDescent="0.25">
      <c r="A248" s="79">
        <v>227</v>
      </c>
      <c r="B248" s="70" t="s">
        <v>211</v>
      </c>
      <c r="C248" s="79">
        <v>47997885</v>
      </c>
      <c r="D248" s="80" t="s">
        <v>104</v>
      </c>
      <c r="E248" s="81">
        <v>9517523</v>
      </c>
      <c r="F248" s="70" t="s">
        <v>179</v>
      </c>
      <c r="G248" s="82" t="s">
        <v>12</v>
      </c>
      <c r="H248" s="82" t="s">
        <v>44</v>
      </c>
      <c r="I248" s="82" t="s">
        <v>109</v>
      </c>
      <c r="J248" s="48">
        <v>3096400</v>
      </c>
      <c r="K248" s="83">
        <v>245000</v>
      </c>
      <c r="L248" s="83">
        <v>0</v>
      </c>
      <c r="M248" s="83">
        <v>0</v>
      </c>
      <c r="N248" s="83">
        <f>SUM(J248:M248)</f>
        <v>3341400</v>
      </c>
    </row>
    <row r="249" spans="1:14" ht="25.5" hidden="1" outlineLevel="2" x14ac:dyDescent="0.25">
      <c r="A249" s="79">
        <v>228</v>
      </c>
      <c r="B249" s="70" t="s">
        <v>228</v>
      </c>
      <c r="C249" s="79">
        <v>44740778</v>
      </c>
      <c r="D249" s="80" t="s">
        <v>104</v>
      </c>
      <c r="E249" s="81">
        <v>6560768</v>
      </c>
      <c r="F249" s="70" t="s">
        <v>130</v>
      </c>
      <c r="G249" s="82" t="s">
        <v>12</v>
      </c>
      <c r="H249" s="82" t="s">
        <v>13</v>
      </c>
      <c r="I249" s="82" t="s">
        <v>20</v>
      </c>
      <c r="J249" s="48">
        <v>1789000</v>
      </c>
      <c r="K249" s="83">
        <v>159200</v>
      </c>
      <c r="L249" s="83">
        <v>0</v>
      </c>
      <c r="M249" s="83">
        <v>0</v>
      </c>
      <c r="N249" s="83">
        <f>SUM(J249:M249)</f>
        <v>1948200</v>
      </c>
    </row>
    <row r="250" spans="1:14" ht="38.25" hidden="1" outlineLevel="2" x14ac:dyDescent="0.25">
      <c r="A250" s="79">
        <v>229</v>
      </c>
      <c r="B250" s="70" t="s">
        <v>634</v>
      </c>
      <c r="C250" s="79" t="s">
        <v>260</v>
      </c>
      <c r="D250" s="80" t="s">
        <v>104</v>
      </c>
      <c r="E250" s="81">
        <v>3646542</v>
      </c>
      <c r="F250" s="70" t="s">
        <v>267</v>
      </c>
      <c r="G250" s="82" t="s">
        <v>12</v>
      </c>
      <c r="H250" s="82" t="s">
        <v>44</v>
      </c>
      <c r="I250" s="82" t="s">
        <v>59</v>
      </c>
      <c r="J250" s="48">
        <v>1464150</v>
      </c>
      <c r="K250" s="83">
        <v>109200</v>
      </c>
      <c r="L250" s="83">
        <v>0</v>
      </c>
      <c r="M250" s="83">
        <v>0</v>
      </c>
      <c r="N250" s="83">
        <f>SUM(J250:M250)</f>
        <v>1573350</v>
      </c>
    </row>
    <row r="251" spans="1:14" ht="25.5" hidden="1" outlineLevel="2" x14ac:dyDescent="0.25">
      <c r="A251" s="79">
        <v>230</v>
      </c>
      <c r="B251" s="70" t="s">
        <v>301</v>
      </c>
      <c r="C251" s="84">
        <v>70632596</v>
      </c>
      <c r="D251" s="80" t="s">
        <v>104</v>
      </c>
      <c r="E251" s="81">
        <v>4947608</v>
      </c>
      <c r="F251" s="82" t="s">
        <v>301</v>
      </c>
      <c r="G251" s="82" t="s">
        <v>12</v>
      </c>
      <c r="H251" s="82" t="s">
        <v>13</v>
      </c>
      <c r="I251" s="82" t="s">
        <v>32</v>
      </c>
      <c r="J251" s="48">
        <v>2200000</v>
      </c>
      <c r="K251" s="83">
        <v>200900</v>
      </c>
      <c r="L251" s="83">
        <v>0</v>
      </c>
      <c r="M251" s="83">
        <v>0</v>
      </c>
      <c r="N251" s="83">
        <f>SUM(J251:M251)</f>
        <v>2400900</v>
      </c>
    </row>
    <row r="252" spans="1:14" outlineLevel="1" collapsed="1" x14ac:dyDescent="0.25">
      <c r="A252" s="79"/>
      <c r="B252" s="70"/>
      <c r="C252" s="84"/>
      <c r="D252" s="95" t="s">
        <v>682</v>
      </c>
      <c r="E252" s="81"/>
      <c r="F252" s="82"/>
      <c r="G252" s="82"/>
      <c r="H252" s="82"/>
      <c r="I252" s="82"/>
      <c r="J252" s="48">
        <f>SUBTOTAL(9,J238:J251)</f>
        <v>30927390</v>
      </c>
      <c r="K252" s="83">
        <f>SUBTOTAL(9,K238:K251)</f>
        <v>2449600</v>
      </c>
      <c r="L252" s="83">
        <f>SUBTOTAL(9,L238:L251)</f>
        <v>0</v>
      </c>
      <c r="M252" s="83">
        <f>SUBTOTAL(9,M238:M251)</f>
        <v>0</v>
      </c>
      <c r="N252" s="83">
        <f>SUBTOTAL(9,N238:N251)</f>
        <v>33376990</v>
      </c>
    </row>
    <row r="253" spans="1:14" ht="38.25" hidden="1" outlineLevel="2" x14ac:dyDescent="0.25">
      <c r="A253" s="79">
        <v>231</v>
      </c>
      <c r="B253" s="70" t="s">
        <v>86</v>
      </c>
      <c r="C253" s="79">
        <v>47934344</v>
      </c>
      <c r="D253" s="80" t="s">
        <v>103</v>
      </c>
      <c r="E253" s="81">
        <v>1987287</v>
      </c>
      <c r="F253" s="70" t="s">
        <v>25</v>
      </c>
      <c r="G253" s="82" t="s">
        <v>48</v>
      </c>
      <c r="H253" s="82" t="s">
        <v>13</v>
      </c>
      <c r="I253" s="82" t="s">
        <v>37</v>
      </c>
      <c r="J253" s="48">
        <v>2184700</v>
      </c>
      <c r="K253" s="83">
        <v>258600</v>
      </c>
      <c r="L253" s="83">
        <v>0</v>
      </c>
      <c r="M253" s="83">
        <v>0</v>
      </c>
      <c r="N253" s="83">
        <f>SUM(J253:M253)</f>
        <v>2443300</v>
      </c>
    </row>
    <row r="254" spans="1:14" ht="25.5" hidden="1" outlineLevel="2" x14ac:dyDescent="0.25">
      <c r="A254" s="79">
        <v>232</v>
      </c>
      <c r="B254" s="70" t="s">
        <v>91</v>
      </c>
      <c r="C254" s="79">
        <v>73633178</v>
      </c>
      <c r="D254" s="80" t="s">
        <v>103</v>
      </c>
      <c r="E254" s="81">
        <v>1140411</v>
      </c>
      <c r="F254" s="82" t="s">
        <v>813</v>
      </c>
      <c r="G254" s="82" t="s">
        <v>12</v>
      </c>
      <c r="H254" s="82" t="s">
        <v>13</v>
      </c>
      <c r="I254" s="82" t="s">
        <v>59</v>
      </c>
      <c r="J254" s="48">
        <v>933310</v>
      </c>
      <c r="K254" s="83">
        <v>101000</v>
      </c>
      <c r="L254" s="83">
        <v>0</v>
      </c>
      <c r="M254" s="83">
        <v>0</v>
      </c>
      <c r="N254" s="83">
        <f>SUM(J254:M254)</f>
        <v>1034310</v>
      </c>
    </row>
    <row r="255" spans="1:14" ht="25.5" hidden="1" outlineLevel="2" x14ac:dyDescent="0.25">
      <c r="A255" s="79">
        <v>233</v>
      </c>
      <c r="B255" s="70" t="s">
        <v>99</v>
      </c>
      <c r="C255" s="79">
        <v>73632783</v>
      </c>
      <c r="D255" s="80" t="s">
        <v>103</v>
      </c>
      <c r="E255" s="81">
        <v>4873338</v>
      </c>
      <c r="F255" s="70" t="s">
        <v>103</v>
      </c>
      <c r="G255" s="82" t="s">
        <v>48</v>
      </c>
      <c r="H255" s="82" t="s">
        <v>13</v>
      </c>
      <c r="I255" s="82" t="s">
        <v>101</v>
      </c>
      <c r="J255" s="48">
        <v>5522000</v>
      </c>
      <c r="K255" s="83">
        <v>612200</v>
      </c>
      <c r="L255" s="83">
        <v>0</v>
      </c>
      <c r="M255" s="83">
        <v>0</v>
      </c>
      <c r="N255" s="83">
        <f>SUM(J255:M255)</f>
        <v>6134200</v>
      </c>
    </row>
    <row r="256" spans="1:14" ht="25.5" hidden="1" outlineLevel="2" x14ac:dyDescent="0.25">
      <c r="A256" s="79">
        <v>234</v>
      </c>
      <c r="B256" s="70" t="s">
        <v>115</v>
      </c>
      <c r="C256" s="79">
        <v>68684053</v>
      </c>
      <c r="D256" s="80" t="s">
        <v>103</v>
      </c>
      <c r="E256" s="81">
        <v>5832918</v>
      </c>
      <c r="F256" s="88" t="s">
        <v>103</v>
      </c>
      <c r="G256" s="82" t="s">
        <v>12</v>
      </c>
      <c r="H256" s="82" t="s">
        <v>13</v>
      </c>
      <c r="I256" s="82" t="s">
        <v>117</v>
      </c>
      <c r="J256" s="48">
        <v>1512950</v>
      </c>
      <c r="K256" s="83">
        <v>167600</v>
      </c>
      <c r="L256" s="83">
        <v>0</v>
      </c>
      <c r="M256" s="83">
        <v>0</v>
      </c>
      <c r="N256" s="83">
        <f>SUM(J256:M256)</f>
        <v>1680550</v>
      </c>
    </row>
    <row r="257" spans="1:14" ht="25.5" hidden="1" outlineLevel="2" x14ac:dyDescent="0.25">
      <c r="A257" s="79">
        <v>235</v>
      </c>
      <c r="B257" s="70" t="s">
        <v>777</v>
      </c>
      <c r="C257" s="79">
        <v>27664333</v>
      </c>
      <c r="D257" s="80" t="s">
        <v>103</v>
      </c>
      <c r="E257" s="81">
        <v>3913967</v>
      </c>
      <c r="F257" s="70" t="s">
        <v>103</v>
      </c>
      <c r="G257" s="82" t="s">
        <v>48</v>
      </c>
      <c r="H257" s="82" t="s">
        <v>13</v>
      </c>
      <c r="I257" s="82" t="s">
        <v>26</v>
      </c>
      <c r="J257" s="48">
        <v>1911370</v>
      </c>
      <c r="K257" s="83">
        <v>215500</v>
      </c>
      <c r="L257" s="83">
        <v>0</v>
      </c>
      <c r="M257" s="83">
        <v>0</v>
      </c>
      <c r="N257" s="83">
        <f>SUM(J257:M257)</f>
        <v>2126870</v>
      </c>
    </row>
    <row r="258" spans="1:14" ht="25.5" hidden="1" outlineLevel="2" x14ac:dyDescent="0.25">
      <c r="A258" s="79">
        <v>236</v>
      </c>
      <c r="B258" s="70" t="s">
        <v>129</v>
      </c>
      <c r="C258" s="79">
        <v>47930560</v>
      </c>
      <c r="D258" s="80" t="s">
        <v>103</v>
      </c>
      <c r="E258" s="81">
        <v>6870047</v>
      </c>
      <c r="F258" s="70" t="s">
        <v>132</v>
      </c>
      <c r="G258" s="82" t="s">
        <v>12</v>
      </c>
      <c r="H258" s="82" t="s">
        <v>13</v>
      </c>
      <c r="I258" s="82" t="s">
        <v>56</v>
      </c>
      <c r="J258" s="48">
        <v>5684350</v>
      </c>
      <c r="K258" s="83">
        <v>622700</v>
      </c>
      <c r="L258" s="83">
        <v>0</v>
      </c>
      <c r="M258" s="83">
        <v>0</v>
      </c>
      <c r="N258" s="83">
        <f>SUM(J258:M258)</f>
        <v>6307050</v>
      </c>
    </row>
    <row r="259" spans="1:14" ht="25.5" hidden="1" outlineLevel="2" x14ac:dyDescent="0.25">
      <c r="A259" s="79">
        <v>237</v>
      </c>
      <c r="B259" s="70" t="s">
        <v>133</v>
      </c>
      <c r="C259" s="79">
        <v>47930063</v>
      </c>
      <c r="D259" s="80" t="s">
        <v>103</v>
      </c>
      <c r="E259" s="81">
        <v>3052202</v>
      </c>
      <c r="F259" s="70" t="s">
        <v>132</v>
      </c>
      <c r="G259" s="82" t="s">
        <v>48</v>
      </c>
      <c r="H259" s="82" t="s">
        <v>13</v>
      </c>
      <c r="I259" s="82" t="s">
        <v>66</v>
      </c>
      <c r="J259" s="48">
        <v>4710800</v>
      </c>
      <c r="K259" s="83">
        <v>526900</v>
      </c>
      <c r="L259" s="83">
        <v>0</v>
      </c>
      <c r="M259" s="83">
        <v>0</v>
      </c>
      <c r="N259" s="83">
        <f>SUM(J259:M259)</f>
        <v>5237700</v>
      </c>
    </row>
    <row r="260" spans="1:14" ht="25.5" hidden="1" outlineLevel="2" x14ac:dyDescent="0.25">
      <c r="A260" s="79">
        <v>238</v>
      </c>
      <c r="B260" s="70" t="s">
        <v>136</v>
      </c>
      <c r="C260" s="84">
        <v>18189750</v>
      </c>
      <c r="D260" s="80" t="s">
        <v>103</v>
      </c>
      <c r="E260" s="81">
        <v>2006998</v>
      </c>
      <c r="F260" s="82" t="s">
        <v>132</v>
      </c>
      <c r="G260" s="82" t="s">
        <v>48</v>
      </c>
      <c r="H260" s="82" t="s">
        <v>13</v>
      </c>
      <c r="I260" s="82" t="s">
        <v>37</v>
      </c>
      <c r="J260" s="48">
        <v>4244160</v>
      </c>
      <c r="K260" s="83">
        <v>486200</v>
      </c>
      <c r="L260" s="83">
        <v>0</v>
      </c>
      <c r="M260" s="83">
        <v>0</v>
      </c>
      <c r="N260" s="83">
        <f>SUM(J260:M260)</f>
        <v>4730360</v>
      </c>
    </row>
    <row r="261" spans="1:14" hidden="1" outlineLevel="2" x14ac:dyDescent="0.25">
      <c r="A261" s="79">
        <v>239</v>
      </c>
      <c r="B261" s="70" t="s">
        <v>142</v>
      </c>
      <c r="C261" s="79">
        <v>73633071</v>
      </c>
      <c r="D261" s="80" t="s">
        <v>103</v>
      </c>
      <c r="E261" s="81">
        <v>2525222</v>
      </c>
      <c r="F261" s="70" t="s">
        <v>132</v>
      </c>
      <c r="G261" s="82" t="s">
        <v>12</v>
      </c>
      <c r="H261" s="82" t="s">
        <v>13</v>
      </c>
      <c r="I261" s="82" t="s">
        <v>143</v>
      </c>
      <c r="J261" s="48">
        <v>3229380</v>
      </c>
      <c r="K261" s="83">
        <v>359200</v>
      </c>
      <c r="L261" s="83">
        <v>0</v>
      </c>
      <c r="M261" s="83">
        <v>0</v>
      </c>
      <c r="N261" s="83">
        <f>SUM(J261:M261)</f>
        <v>3588580</v>
      </c>
    </row>
    <row r="262" spans="1:14" ht="25.5" hidden="1" outlineLevel="2" x14ac:dyDescent="0.25">
      <c r="A262" s="79">
        <v>240</v>
      </c>
      <c r="B262" s="70" t="s">
        <v>145</v>
      </c>
      <c r="C262" s="79">
        <v>48773514</v>
      </c>
      <c r="D262" s="80" t="s">
        <v>103</v>
      </c>
      <c r="E262" s="81">
        <v>1651504</v>
      </c>
      <c r="F262" s="70" t="s">
        <v>132</v>
      </c>
      <c r="G262" s="82" t="s">
        <v>12</v>
      </c>
      <c r="H262" s="82" t="s">
        <v>13</v>
      </c>
      <c r="I262" s="82" t="s">
        <v>59</v>
      </c>
      <c r="J262" s="48">
        <v>6031840</v>
      </c>
      <c r="K262" s="83">
        <v>676400</v>
      </c>
      <c r="L262" s="83">
        <v>0</v>
      </c>
      <c r="M262" s="83">
        <v>0</v>
      </c>
      <c r="N262" s="83">
        <f>SUM(J262:M262)</f>
        <v>6708240</v>
      </c>
    </row>
    <row r="263" spans="1:14" ht="25.5" hidden="1" outlineLevel="2" x14ac:dyDescent="0.25">
      <c r="A263" s="79">
        <v>241</v>
      </c>
      <c r="B263" s="70" t="s">
        <v>150</v>
      </c>
      <c r="C263" s="79">
        <v>46276262</v>
      </c>
      <c r="D263" s="80" t="s">
        <v>103</v>
      </c>
      <c r="E263" s="81">
        <v>6495514</v>
      </c>
      <c r="F263" s="70" t="s">
        <v>157</v>
      </c>
      <c r="G263" s="82" t="s">
        <v>12</v>
      </c>
      <c r="H263" s="82" t="s">
        <v>13</v>
      </c>
      <c r="I263" s="82" t="s">
        <v>153</v>
      </c>
      <c r="J263" s="48">
        <v>1435580</v>
      </c>
      <c r="K263" s="83">
        <v>162800</v>
      </c>
      <c r="L263" s="83">
        <v>0</v>
      </c>
      <c r="M263" s="83">
        <v>0</v>
      </c>
      <c r="N263" s="83">
        <f>SUM(J263:M263)</f>
        <v>1598380</v>
      </c>
    </row>
    <row r="264" spans="1:14" ht="25.5" hidden="1" outlineLevel="2" x14ac:dyDescent="0.25">
      <c r="A264" s="79">
        <v>242</v>
      </c>
      <c r="B264" s="70" t="s">
        <v>159</v>
      </c>
      <c r="C264" s="79">
        <v>70435618</v>
      </c>
      <c r="D264" s="80" t="s">
        <v>103</v>
      </c>
      <c r="E264" s="81">
        <v>6102858</v>
      </c>
      <c r="F264" s="70" t="s">
        <v>163</v>
      </c>
      <c r="G264" s="82" t="s">
        <v>48</v>
      </c>
      <c r="H264" s="82" t="s">
        <v>13</v>
      </c>
      <c r="I264" s="82" t="s">
        <v>162</v>
      </c>
      <c r="J264" s="48">
        <v>3797750</v>
      </c>
      <c r="K264" s="83">
        <v>429700</v>
      </c>
      <c r="L264" s="83">
        <v>0</v>
      </c>
      <c r="M264" s="83">
        <v>0</v>
      </c>
      <c r="N264" s="83">
        <f>SUM(J264:M264)</f>
        <v>4227450</v>
      </c>
    </row>
    <row r="265" spans="1:14" ht="25.5" hidden="1" outlineLevel="2" x14ac:dyDescent="0.25">
      <c r="A265" s="79">
        <v>243</v>
      </c>
      <c r="B265" s="70" t="s">
        <v>159</v>
      </c>
      <c r="C265" s="79">
        <v>70435618</v>
      </c>
      <c r="D265" s="80" t="s">
        <v>103</v>
      </c>
      <c r="E265" s="81">
        <v>6207429</v>
      </c>
      <c r="F265" s="70" t="s">
        <v>164</v>
      </c>
      <c r="G265" s="82" t="s">
        <v>12</v>
      </c>
      <c r="H265" s="82" t="s">
        <v>13</v>
      </c>
      <c r="I265" s="82" t="s">
        <v>53</v>
      </c>
      <c r="J265" s="48">
        <v>787860</v>
      </c>
      <c r="K265" s="83">
        <v>83800</v>
      </c>
      <c r="L265" s="83">
        <v>0</v>
      </c>
      <c r="M265" s="83">
        <v>0</v>
      </c>
      <c r="N265" s="83">
        <f>SUM(J265:M265)</f>
        <v>871660</v>
      </c>
    </row>
    <row r="266" spans="1:14" ht="25.5" hidden="1" outlineLevel="2" x14ac:dyDescent="0.25">
      <c r="A266" s="79">
        <v>244</v>
      </c>
      <c r="B266" s="70" t="s">
        <v>166</v>
      </c>
      <c r="C266" s="79">
        <v>44018886</v>
      </c>
      <c r="D266" s="80" t="s">
        <v>103</v>
      </c>
      <c r="E266" s="81">
        <v>8435916</v>
      </c>
      <c r="F266" s="82" t="s">
        <v>181</v>
      </c>
      <c r="G266" s="82" t="s">
        <v>12</v>
      </c>
      <c r="H266" s="82" t="s">
        <v>13</v>
      </c>
      <c r="I266" s="82" t="s">
        <v>81</v>
      </c>
      <c r="J266" s="48">
        <v>13841840</v>
      </c>
      <c r="K266" s="83">
        <v>1576000</v>
      </c>
      <c r="L266" s="83">
        <v>0</v>
      </c>
      <c r="M266" s="83">
        <v>0</v>
      </c>
      <c r="N266" s="83">
        <f>SUM(J266:M266)</f>
        <v>15417840</v>
      </c>
    </row>
    <row r="267" spans="1:14" ht="25.5" hidden="1" outlineLevel="2" x14ac:dyDescent="0.25">
      <c r="A267" s="79">
        <v>245</v>
      </c>
      <c r="B267" s="70" t="s">
        <v>185</v>
      </c>
      <c r="C267" s="79">
        <v>48489336</v>
      </c>
      <c r="D267" s="80" t="s">
        <v>103</v>
      </c>
      <c r="E267" s="81">
        <v>1806627</v>
      </c>
      <c r="F267" s="70" t="s">
        <v>188</v>
      </c>
      <c r="G267" s="82" t="s">
        <v>12</v>
      </c>
      <c r="H267" s="82" t="s">
        <v>13</v>
      </c>
      <c r="I267" s="82" t="s">
        <v>187</v>
      </c>
      <c r="J267" s="48">
        <v>1203880</v>
      </c>
      <c r="K267" s="83">
        <v>134100</v>
      </c>
      <c r="L267" s="83">
        <v>0</v>
      </c>
      <c r="M267" s="83">
        <v>0</v>
      </c>
      <c r="N267" s="83">
        <f>SUM(J267:M267)</f>
        <v>1337980</v>
      </c>
    </row>
    <row r="268" spans="1:14" hidden="1" outlineLevel="2" x14ac:dyDescent="0.25">
      <c r="A268" s="79">
        <v>246</v>
      </c>
      <c r="B268" s="70" t="s">
        <v>185</v>
      </c>
      <c r="C268" s="79">
        <v>48489336</v>
      </c>
      <c r="D268" s="80" t="s">
        <v>103</v>
      </c>
      <c r="E268" s="81">
        <v>3475241</v>
      </c>
      <c r="F268" s="82" t="s">
        <v>193</v>
      </c>
      <c r="G268" s="82" t="s">
        <v>12</v>
      </c>
      <c r="H268" s="82" t="s">
        <v>13</v>
      </c>
      <c r="I268" s="82" t="s">
        <v>187</v>
      </c>
      <c r="J268" s="48">
        <v>2694200</v>
      </c>
      <c r="K268" s="83">
        <v>273000</v>
      </c>
      <c r="L268" s="83">
        <v>0</v>
      </c>
      <c r="M268" s="83">
        <v>0</v>
      </c>
      <c r="N268" s="83">
        <f>SUM(J268:M268)</f>
        <v>2967200</v>
      </c>
    </row>
    <row r="269" spans="1:14" ht="25.5" hidden="1" outlineLevel="2" x14ac:dyDescent="0.25">
      <c r="A269" s="79">
        <v>247</v>
      </c>
      <c r="B269" s="70" t="s">
        <v>185</v>
      </c>
      <c r="C269" s="79">
        <v>48489336</v>
      </c>
      <c r="D269" s="80" t="s">
        <v>103</v>
      </c>
      <c r="E269" s="81">
        <v>3918445</v>
      </c>
      <c r="F269" s="70" t="s">
        <v>194</v>
      </c>
      <c r="G269" s="82" t="s">
        <v>12</v>
      </c>
      <c r="H269" s="82" t="s">
        <v>13</v>
      </c>
      <c r="I269" s="82" t="s">
        <v>195</v>
      </c>
      <c r="J269" s="48">
        <v>3811560</v>
      </c>
      <c r="K269" s="83">
        <v>411000</v>
      </c>
      <c r="L269" s="83">
        <v>0</v>
      </c>
      <c r="M269" s="83">
        <v>0</v>
      </c>
      <c r="N269" s="83">
        <f>SUM(J269:M269)</f>
        <v>4222560</v>
      </c>
    </row>
    <row r="270" spans="1:14" hidden="1" outlineLevel="2" x14ac:dyDescent="0.25">
      <c r="A270" s="79">
        <v>248</v>
      </c>
      <c r="B270" s="70" t="s">
        <v>185</v>
      </c>
      <c r="C270" s="79">
        <v>48489336</v>
      </c>
      <c r="D270" s="80" t="s">
        <v>103</v>
      </c>
      <c r="E270" s="81">
        <v>4069740</v>
      </c>
      <c r="F270" s="70" t="s">
        <v>196</v>
      </c>
      <c r="G270" s="82" t="s">
        <v>12</v>
      </c>
      <c r="H270" s="82" t="s">
        <v>13</v>
      </c>
      <c r="I270" s="82" t="s">
        <v>187</v>
      </c>
      <c r="J270" s="48">
        <v>3741650</v>
      </c>
      <c r="K270" s="83">
        <v>418200</v>
      </c>
      <c r="L270" s="83">
        <v>0</v>
      </c>
      <c r="M270" s="83">
        <v>0</v>
      </c>
      <c r="N270" s="83">
        <f>SUM(J270:M270)</f>
        <v>4159850</v>
      </c>
    </row>
    <row r="271" spans="1:14" hidden="1" outlineLevel="2" x14ac:dyDescent="0.25">
      <c r="A271" s="79">
        <v>249</v>
      </c>
      <c r="B271" s="70" t="s">
        <v>185</v>
      </c>
      <c r="C271" s="79">
        <v>48489336</v>
      </c>
      <c r="D271" s="80" t="s">
        <v>103</v>
      </c>
      <c r="E271" s="81">
        <v>6347392</v>
      </c>
      <c r="F271" s="70" t="s">
        <v>198</v>
      </c>
      <c r="G271" s="82" t="s">
        <v>12</v>
      </c>
      <c r="H271" s="82" t="s">
        <v>13</v>
      </c>
      <c r="I271" s="82" t="s">
        <v>187</v>
      </c>
      <c r="J271" s="48">
        <v>3682370</v>
      </c>
      <c r="K271" s="83">
        <v>416700</v>
      </c>
      <c r="L271" s="83">
        <v>0</v>
      </c>
      <c r="M271" s="83">
        <v>0</v>
      </c>
      <c r="N271" s="83">
        <f>SUM(J271:M271)</f>
        <v>4099070</v>
      </c>
    </row>
    <row r="272" spans="1:14" ht="25.5" hidden="1" outlineLevel="2" x14ac:dyDescent="0.25">
      <c r="A272" s="79">
        <v>250</v>
      </c>
      <c r="B272" s="70" t="s">
        <v>185</v>
      </c>
      <c r="C272" s="79">
        <v>48489336</v>
      </c>
      <c r="D272" s="80" t="s">
        <v>103</v>
      </c>
      <c r="E272" s="81">
        <v>9716717</v>
      </c>
      <c r="F272" s="70" t="s">
        <v>205</v>
      </c>
      <c r="G272" s="82" t="s">
        <v>12</v>
      </c>
      <c r="H272" s="82" t="s">
        <v>13</v>
      </c>
      <c r="I272" s="82" t="s">
        <v>187</v>
      </c>
      <c r="J272" s="48">
        <v>3824530</v>
      </c>
      <c r="K272" s="83">
        <v>445500</v>
      </c>
      <c r="L272" s="83">
        <v>0</v>
      </c>
      <c r="M272" s="83">
        <v>0</v>
      </c>
      <c r="N272" s="83">
        <f>SUM(J272:M272)</f>
        <v>4270030</v>
      </c>
    </row>
    <row r="273" spans="1:14" ht="25.5" hidden="1" outlineLevel="2" x14ac:dyDescent="0.25">
      <c r="A273" s="79">
        <v>251</v>
      </c>
      <c r="B273" s="70" t="s">
        <v>206</v>
      </c>
      <c r="C273" s="79">
        <v>73633607</v>
      </c>
      <c r="D273" s="80" t="s">
        <v>103</v>
      </c>
      <c r="E273" s="81">
        <v>7335813</v>
      </c>
      <c r="F273" s="70" t="s">
        <v>208</v>
      </c>
      <c r="G273" s="82" t="s">
        <v>48</v>
      </c>
      <c r="H273" s="82" t="s">
        <v>13</v>
      </c>
      <c r="I273" s="82" t="s">
        <v>53</v>
      </c>
      <c r="J273" s="48">
        <v>1204490</v>
      </c>
      <c r="K273" s="83">
        <v>100000</v>
      </c>
      <c r="L273" s="83">
        <v>0</v>
      </c>
      <c r="M273" s="83">
        <v>0</v>
      </c>
      <c r="N273" s="83">
        <f>SUM(J273:M273)</f>
        <v>1304490</v>
      </c>
    </row>
    <row r="274" spans="1:14" ht="25.5" hidden="1" outlineLevel="2" x14ac:dyDescent="0.25">
      <c r="A274" s="79">
        <v>252</v>
      </c>
      <c r="B274" s="70" t="s">
        <v>206</v>
      </c>
      <c r="C274" s="79">
        <v>73633607</v>
      </c>
      <c r="D274" s="80" t="s">
        <v>103</v>
      </c>
      <c r="E274" s="81">
        <v>7684377</v>
      </c>
      <c r="F274" s="70" t="s">
        <v>209</v>
      </c>
      <c r="G274" s="82" t="s">
        <v>48</v>
      </c>
      <c r="H274" s="82" t="s">
        <v>13</v>
      </c>
      <c r="I274" s="82" t="s">
        <v>207</v>
      </c>
      <c r="J274" s="48">
        <v>2587770</v>
      </c>
      <c r="K274" s="83">
        <v>140000</v>
      </c>
      <c r="L274" s="83">
        <v>0</v>
      </c>
      <c r="M274" s="83">
        <v>0</v>
      </c>
      <c r="N274" s="83">
        <f>SUM(J274:M274)</f>
        <v>2727770</v>
      </c>
    </row>
    <row r="275" spans="1:14" ht="25.5" hidden="1" outlineLevel="2" x14ac:dyDescent="0.25">
      <c r="A275" s="79">
        <v>253</v>
      </c>
      <c r="B275" s="70" t="s">
        <v>211</v>
      </c>
      <c r="C275" s="79">
        <v>47997885</v>
      </c>
      <c r="D275" s="80" t="s">
        <v>103</v>
      </c>
      <c r="E275" s="81">
        <v>1933912</v>
      </c>
      <c r="F275" s="70" t="s">
        <v>214</v>
      </c>
      <c r="G275" s="82" t="s">
        <v>12</v>
      </c>
      <c r="H275" s="82" t="s">
        <v>13</v>
      </c>
      <c r="I275" s="82" t="s">
        <v>122</v>
      </c>
      <c r="J275" s="48">
        <v>5860730</v>
      </c>
      <c r="K275" s="83">
        <v>699400</v>
      </c>
      <c r="L275" s="83">
        <v>0</v>
      </c>
      <c r="M275" s="83">
        <v>0</v>
      </c>
      <c r="N275" s="83">
        <f>SUM(J275:M275)</f>
        <v>6560130</v>
      </c>
    </row>
    <row r="276" spans="1:14" ht="25.5" hidden="1" outlineLevel="2" x14ac:dyDescent="0.25">
      <c r="A276" s="79">
        <v>254</v>
      </c>
      <c r="B276" s="70" t="s">
        <v>211</v>
      </c>
      <c r="C276" s="79">
        <v>47997885</v>
      </c>
      <c r="D276" s="80" t="s">
        <v>103</v>
      </c>
      <c r="E276" s="81">
        <v>5607581</v>
      </c>
      <c r="F276" s="70" t="s">
        <v>851</v>
      </c>
      <c r="G276" s="82" t="s">
        <v>12</v>
      </c>
      <c r="H276" s="82" t="s">
        <v>13</v>
      </c>
      <c r="I276" s="82" t="s">
        <v>101</v>
      </c>
      <c r="J276" s="48">
        <v>1691260</v>
      </c>
      <c r="K276" s="83">
        <v>189200</v>
      </c>
      <c r="L276" s="83">
        <v>0</v>
      </c>
      <c r="M276" s="83">
        <v>0</v>
      </c>
      <c r="N276" s="83">
        <f>SUM(J276:M276)</f>
        <v>1880460</v>
      </c>
    </row>
    <row r="277" spans="1:14" ht="25.5" hidden="1" outlineLevel="2" x14ac:dyDescent="0.25">
      <c r="A277" s="79">
        <v>255</v>
      </c>
      <c r="B277" s="70" t="s">
        <v>228</v>
      </c>
      <c r="C277" s="79">
        <v>44740778</v>
      </c>
      <c r="D277" s="80" t="s">
        <v>103</v>
      </c>
      <c r="E277" s="81">
        <v>4540308</v>
      </c>
      <c r="F277" s="70" t="s">
        <v>856</v>
      </c>
      <c r="G277" s="82" t="s">
        <v>12</v>
      </c>
      <c r="H277" s="82" t="s">
        <v>13</v>
      </c>
      <c r="I277" s="82" t="s">
        <v>20</v>
      </c>
      <c r="J277" s="48">
        <v>5207000</v>
      </c>
      <c r="K277" s="83">
        <v>320000</v>
      </c>
      <c r="L277" s="83">
        <v>0</v>
      </c>
      <c r="M277" s="83">
        <v>0</v>
      </c>
      <c r="N277" s="83">
        <f>SUM(J277:M277)</f>
        <v>5527000</v>
      </c>
    </row>
    <row r="278" spans="1:14" ht="25.5" hidden="1" outlineLevel="2" x14ac:dyDescent="0.25">
      <c r="A278" s="79">
        <v>256</v>
      </c>
      <c r="B278" s="70" t="s">
        <v>232</v>
      </c>
      <c r="C278" s="79">
        <v>44117434</v>
      </c>
      <c r="D278" s="80" t="s">
        <v>103</v>
      </c>
      <c r="E278" s="81">
        <v>4453882</v>
      </c>
      <c r="F278" s="70" t="s">
        <v>236</v>
      </c>
      <c r="G278" s="82" t="s">
        <v>48</v>
      </c>
      <c r="H278" s="82" t="s">
        <v>13</v>
      </c>
      <c r="I278" s="82" t="s">
        <v>14</v>
      </c>
      <c r="J278" s="48">
        <v>8009120</v>
      </c>
      <c r="K278" s="83">
        <v>878500</v>
      </c>
      <c r="L278" s="83">
        <v>0</v>
      </c>
      <c r="M278" s="83">
        <v>0</v>
      </c>
      <c r="N278" s="83">
        <f>SUM(J278:M278)</f>
        <v>8887620</v>
      </c>
    </row>
    <row r="279" spans="1:14" ht="25.5" hidden="1" outlineLevel="2" x14ac:dyDescent="0.25">
      <c r="A279" s="79">
        <v>257</v>
      </c>
      <c r="B279" s="70" t="s">
        <v>242</v>
      </c>
      <c r="C279" s="79">
        <v>26870011</v>
      </c>
      <c r="D279" s="80" t="s">
        <v>103</v>
      </c>
      <c r="E279" s="81">
        <v>4730024</v>
      </c>
      <c r="F279" s="70" t="s">
        <v>244</v>
      </c>
      <c r="G279" s="82" t="s">
        <v>12</v>
      </c>
      <c r="H279" s="82" t="s">
        <v>13</v>
      </c>
      <c r="I279" s="82" t="s">
        <v>59</v>
      </c>
      <c r="J279" s="48">
        <v>2448660</v>
      </c>
      <c r="K279" s="83">
        <v>292200</v>
      </c>
      <c r="L279" s="83">
        <v>0</v>
      </c>
      <c r="M279" s="83">
        <v>0</v>
      </c>
      <c r="N279" s="83">
        <f>SUM(J279:M279)</f>
        <v>2740860</v>
      </c>
    </row>
    <row r="280" spans="1:14" hidden="1" outlineLevel="2" x14ac:dyDescent="0.25">
      <c r="A280" s="79">
        <v>258</v>
      </c>
      <c r="B280" s="70" t="s">
        <v>278</v>
      </c>
      <c r="C280" s="84" t="s">
        <v>279</v>
      </c>
      <c r="D280" s="80" t="s">
        <v>103</v>
      </c>
      <c r="E280" s="81">
        <v>8083401</v>
      </c>
      <c r="F280" s="70" t="s">
        <v>280</v>
      </c>
      <c r="G280" s="82" t="s">
        <v>12</v>
      </c>
      <c r="H280" s="82" t="s">
        <v>13</v>
      </c>
      <c r="I280" s="82" t="s">
        <v>81</v>
      </c>
      <c r="J280" s="48">
        <v>886450</v>
      </c>
      <c r="K280" s="83">
        <v>100600</v>
      </c>
      <c r="L280" s="83">
        <v>0</v>
      </c>
      <c r="M280" s="83">
        <v>0</v>
      </c>
      <c r="N280" s="83">
        <f>SUM(J280:M280)</f>
        <v>987050</v>
      </c>
    </row>
    <row r="281" spans="1:14" ht="25.5" hidden="1" outlineLevel="2" x14ac:dyDescent="0.25">
      <c r="A281" s="79">
        <v>259</v>
      </c>
      <c r="B281" s="70" t="s">
        <v>641</v>
      </c>
      <c r="C281" s="79" t="s">
        <v>642</v>
      </c>
      <c r="D281" s="80" t="s">
        <v>103</v>
      </c>
      <c r="E281" s="81">
        <v>5356548</v>
      </c>
      <c r="F281" s="70" t="s">
        <v>643</v>
      </c>
      <c r="G281" s="82" t="s">
        <v>48</v>
      </c>
      <c r="H281" s="82" t="s">
        <v>13</v>
      </c>
      <c r="I281" s="82" t="s">
        <v>153</v>
      </c>
      <c r="J281" s="48">
        <v>140000</v>
      </c>
      <c r="K281" s="83">
        <v>0</v>
      </c>
      <c r="L281" s="83">
        <v>0</v>
      </c>
      <c r="M281" s="83">
        <v>0</v>
      </c>
      <c r="N281" s="83">
        <f>SUM(J281:M281)</f>
        <v>140000</v>
      </c>
    </row>
    <row r="282" spans="1:14" ht="38.25" hidden="1" outlineLevel="2" x14ac:dyDescent="0.25">
      <c r="A282" s="79">
        <v>260</v>
      </c>
      <c r="B282" s="70" t="s">
        <v>281</v>
      </c>
      <c r="C282" s="79" t="s">
        <v>282</v>
      </c>
      <c r="D282" s="80" t="s">
        <v>103</v>
      </c>
      <c r="E282" s="81">
        <v>1250428</v>
      </c>
      <c r="F282" s="70" t="s">
        <v>868</v>
      </c>
      <c r="G282" s="82" t="s">
        <v>12</v>
      </c>
      <c r="H282" s="82" t="s">
        <v>13</v>
      </c>
      <c r="I282" s="82" t="s">
        <v>128</v>
      </c>
      <c r="J282" s="48">
        <v>1023580</v>
      </c>
      <c r="K282" s="83">
        <v>119700</v>
      </c>
      <c r="L282" s="83">
        <v>0</v>
      </c>
      <c r="M282" s="83">
        <v>0</v>
      </c>
      <c r="N282" s="83">
        <f>SUM(J282:M282)</f>
        <v>1143280</v>
      </c>
    </row>
    <row r="283" spans="1:14" ht="25.5" hidden="1" outlineLevel="2" x14ac:dyDescent="0.25">
      <c r="A283" s="79">
        <v>261</v>
      </c>
      <c r="B283" s="70" t="s">
        <v>740</v>
      </c>
      <c r="C283" s="84">
        <v>26940931</v>
      </c>
      <c r="D283" s="80" t="s">
        <v>103</v>
      </c>
      <c r="E283" s="81">
        <v>1795888</v>
      </c>
      <c r="F283" s="70" t="s">
        <v>740</v>
      </c>
      <c r="G283" s="82" t="s">
        <v>48</v>
      </c>
      <c r="H283" s="82" t="s">
        <v>13</v>
      </c>
      <c r="I283" s="82" t="s">
        <v>266</v>
      </c>
      <c r="J283" s="48">
        <v>6651340</v>
      </c>
      <c r="K283" s="83">
        <v>0</v>
      </c>
      <c r="L283" s="83">
        <v>0</v>
      </c>
      <c r="M283" s="83">
        <v>0</v>
      </c>
      <c r="N283" s="83">
        <f>SUM(J283:M283)</f>
        <v>6651340</v>
      </c>
    </row>
    <row r="284" spans="1:14" ht="51" hidden="1" outlineLevel="2" x14ac:dyDescent="0.25">
      <c r="A284" s="79">
        <v>262</v>
      </c>
      <c r="B284" s="70" t="s">
        <v>295</v>
      </c>
      <c r="C284" s="84" t="s">
        <v>296</v>
      </c>
      <c r="D284" s="80" t="s">
        <v>103</v>
      </c>
      <c r="E284" s="81">
        <v>9913187</v>
      </c>
      <c r="F284" s="70" t="s">
        <v>295</v>
      </c>
      <c r="G284" s="82" t="s">
        <v>48</v>
      </c>
      <c r="H284" s="82" t="s">
        <v>13</v>
      </c>
      <c r="I284" s="82" t="s">
        <v>153</v>
      </c>
      <c r="J284" s="48">
        <v>3103800</v>
      </c>
      <c r="K284" s="83">
        <v>323800</v>
      </c>
      <c r="L284" s="83">
        <v>0</v>
      </c>
      <c r="M284" s="83">
        <v>0</v>
      </c>
      <c r="N284" s="83">
        <f>SUM(J284:M284)</f>
        <v>3427600</v>
      </c>
    </row>
    <row r="285" spans="1:14" ht="38.25" hidden="1" outlineLevel="2" x14ac:dyDescent="0.25">
      <c r="A285" s="79">
        <v>263</v>
      </c>
      <c r="B285" s="70" t="s">
        <v>310</v>
      </c>
      <c r="C285" s="84">
        <v>70819173</v>
      </c>
      <c r="D285" s="80" t="s">
        <v>103</v>
      </c>
      <c r="E285" s="81">
        <v>9405491</v>
      </c>
      <c r="F285" s="70" t="s">
        <v>877</v>
      </c>
      <c r="G285" s="82" t="s">
        <v>12</v>
      </c>
      <c r="H285" s="82" t="s">
        <v>13</v>
      </c>
      <c r="I285" s="82" t="s">
        <v>81</v>
      </c>
      <c r="J285" s="48">
        <v>2183140</v>
      </c>
      <c r="K285" s="83">
        <v>0</v>
      </c>
      <c r="L285" s="83">
        <v>0</v>
      </c>
      <c r="M285" s="83">
        <v>0</v>
      </c>
      <c r="N285" s="83">
        <f>SUM(J285:M285)</f>
        <v>2183140</v>
      </c>
    </row>
    <row r="286" spans="1:14" ht="38.25" hidden="1" outlineLevel="2" x14ac:dyDescent="0.25">
      <c r="A286" s="79">
        <v>264</v>
      </c>
      <c r="B286" s="70" t="s">
        <v>311</v>
      </c>
      <c r="C286" s="84">
        <v>62180444</v>
      </c>
      <c r="D286" s="80" t="s">
        <v>103</v>
      </c>
      <c r="E286" s="81">
        <v>2119454</v>
      </c>
      <c r="F286" s="82" t="s">
        <v>314</v>
      </c>
      <c r="G286" s="82" t="s">
        <v>48</v>
      </c>
      <c r="H286" s="82" t="s">
        <v>13</v>
      </c>
      <c r="I286" s="82" t="s">
        <v>315</v>
      </c>
      <c r="J286" s="48">
        <v>2448660</v>
      </c>
      <c r="K286" s="83">
        <v>292200</v>
      </c>
      <c r="L286" s="83">
        <v>0</v>
      </c>
      <c r="M286" s="83">
        <v>0</v>
      </c>
      <c r="N286" s="83">
        <f>SUM(J286:M286)</f>
        <v>2740860</v>
      </c>
    </row>
    <row r="287" spans="1:14" ht="51" hidden="1" outlineLevel="2" x14ac:dyDescent="0.25">
      <c r="A287" s="79">
        <v>265</v>
      </c>
      <c r="B287" s="70" t="s">
        <v>747</v>
      </c>
      <c r="C287" s="84" t="s">
        <v>748</v>
      </c>
      <c r="D287" s="80" t="s">
        <v>103</v>
      </c>
      <c r="E287" s="81">
        <v>9365175</v>
      </c>
      <c r="F287" s="70" t="s">
        <v>747</v>
      </c>
      <c r="G287" s="82" t="s">
        <v>48</v>
      </c>
      <c r="H287" s="82" t="s">
        <v>13</v>
      </c>
      <c r="I287" s="82" t="s">
        <v>37</v>
      </c>
      <c r="J287" s="48">
        <v>1593110</v>
      </c>
      <c r="K287" s="83">
        <v>169100</v>
      </c>
      <c r="L287" s="83">
        <v>0</v>
      </c>
      <c r="M287" s="83">
        <v>0</v>
      </c>
      <c r="N287" s="83">
        <f>SUM(J287:M287)</f>
        <v>1762210</v>
      </c>
    </row>
    <row r="288" spans="1:14" ht="51" hidden="1" outlineLevel="2" x14ac:dyDescent="0.25">
      <c r="A288" s="79">
        <v>266</v>
      </c>
      <c r="B288" s="70" t="s">
        <v>318</v>
      </c>
      <c r="C288" s="84">
        <v>71225773</v>
      </c>
      <c r="D288" s="80" t="s">
        <v>103</v>
      </c>
      <c r="E288" s="81">
        <v>9076518</v>
      </c>
      <c r="F288" s="70" t="s">
        <v>878</v>
      </c>
      <c r="G288" s="82" t="s">
        <v>12</v>
      </c>
      <c r="H288" s="82" t="s">
        <v>13</v>
      </c>
      <c r="I288" s="82" t="s">
        <v>187</v>
      </c>
      <c r="J288" s="48">
        <v>2922860</v>
      </c>
      <c r="K288" s="83">
        <v>359200</v>
      </c>
      <c r="L288" s="83">
        <v>0</v>
      </c>
      <c r="M288" s="83">
        <v>0</v>
      </c>
      <c r="N288" s="83">
        <f>SUM(J288:M288)</f>
        <v>3282060</v>
      </c>
    </row>
    <row r="289" spans="1:14" ht="51" hidden="1" outlineLevel="2" x14ac:dyDescent="0.25">
      <c r="A289" s="79">
        <v>267</v>
      </c>
      <c r="B289" s="70" t="s">
        <v>335</v>
      </c>
      <c r="C289" s="84">
        <v>71230629</v>
      </c>
      <c r="D289" s="80" t="s">
        <v>103</v>
      </c>
      <c r="E289" s="81">
        <v>8646020</v>
      </c>
      <c r="F289" s="70" t="s">
        <v>25</v>
      </c>
      <c r="G289" s="89" t="s">
        <v>48</v>
      </c>
      <c r="H289" s="89" t="s">
        <v>13</v>
      </c>
      <c r="I289" s="89" t="s">
        <v>187</v>
      </c>
      <c r="J289" s="48">
        <v>7593380</v>
      </c>
      <c r="K289" s="83">
        <v>862200</v>
      </c>
      <c r="L289" s="83">
        <v>0</v>
      </c>
      <c r="M289" s="83">
        <v>0</v>
      </c>
      <c r="N289" s="83">
        <f>SUM(J289:M289)</f>
        <v>8455580</v>
      </c>
    </row>
    <row r="290" spans="1:14" outlineLevel="1" collapsed="1" x14ac:dyDescent="0.25">
      <c r="A290" s="79"/>
      <c r="B290" s="70"/>
      <c r="C290" s="84"/>
      <c r="D290" s="95" t="s">
        <v>683</v>
      </c>
      <c r="E290" s="81"/>
      <c r="F290" s="70"/>
      <c r="G290" s="89"/>
      <c r="H290" s="89"/>
      <c r="I290" s="89"/>
      <c r="J290" s="48">
        <f>SUBTOTAL(9,J253:J289)</f>
        <v>130341430</v>
      </c>
      <c r="K290" s="83">
        <f>SUBTOTAL(9,K253:K289)</f>
        <v>13223200</v>
      </c>
      <c r="L290" s="83">
        <f>SUBTOTAL(9,L253:L289)</f>
        <v>0</v>
      </c>
      <c r="M290" s="83">
        <f>SUBTOTAL(9,M253:M289)</f>
        <v>0</v>
      </c>
      <c r="N290" s="83">
        <f>SUBTOTAL(9,N253:N289)</f>
        <v>143564630</v>
      </c>
    </row>
    <row r="291" spans="1:14" ht="38.25" hidden="1" outlineLevel="2" x14ac:dyDescent="0.25">
      <c r="A291" s="79">
        <v>268</v>
      </c>
      <c r="B291" s="70" t="s">
        <v>87</v>
      </c>
      <c r="C291" s="79">
        <v>65267991</v>
      </c>
      <c r="D291" s="80" t="s">
        <v>327</v>
      </c>
      <c r="E291" s="81">
        <v>5066579</v>
      </c>
      <c r="F291" s="70" t="s">
        <v>810</v>
      </c>
      <c r="G291" s="82" t="s">
        <v>12</v>
      </c>
      <c r="H291" s="82" t="s">
        <v>44</v>
      </c>
      <c r="I291" s="82" t="s">
        <v>81</v>
      </c>
      <c r="J291" s="48">
        <v>1040670</v>
      </c>
      <c r="K291" s="83">
        <v>0</v>
      </c>
      <c r="L291" s="83">
        <v>70000</v>
      </c>
      <c r="M291" s="83">
        <v>0</v>
      </c>
      <c r="N291" s="83">
        <f>SUM(J291:M291)</f>
        <v>1110670</v>
      </c>
    </row>
    <row r="292" spans="1:14" ht="38.25" hidden="1" outlineLevel="2" x14ac:dyDescent="0.25">
      <c r="A292" s="79">
        <v>269</v>
      </c>
      <c r="B292" s="70" t="s">
        <v>634</v>
      </c>
      <c r="C292" s="79" t="s">
        <v>260</v>
      </c>
      <c r="D292" s="80" t="s">
        <v>327</v>
      </c>
      <c r="E292" s="81">
        <v>3910311</v>
      </c>
      <c r="F292" s="70" t="s">
        <v>264</v>
      </c>
      <c r="G292" s="82" t="s">
        <v>12</v>
      </c>
      <c r="H292" s="82" t="s">
        <v>44</v>
      </c>
      <c r="I292" s="82" t="s">
        <v>153</v>
      </c>
      <c r="J292" s="48">
        <v>747390</v>
      </c>
      <c r="K292" s="83">
        <v>0</v>
      </c>
      <c r="L292" s="83">
        <v>52500</v>
      </c>
      <c r="M292" s="83">
        <v>0</v>
      </c>
      <c r="N292" s="83">
        <f>SUM(J292:M292)</f>
        <v>799890</v>
      </c>
    </row>
    <row r="293" spans="1:14" ht="51" hidden="1" outlineLevel="2" x14ac:dyDescent="0.25">
      <c r="A293" s="79">
        <v>270</v>
      </c>
      <c r="B293" s="70" t="s">
        <v>319</v>
      </c>
      <c r="C293" s="79">
        <v>71193430</v>
      </c>
      <c r="D293" s="80" t="s">
        <v>327</v>
      </c>
      <c r="E293" s="81">
        <v>5869488</v>
      </c>
      <c r="F293" s="70" t="s">
        <v>880</v>
      </c>
      <c r="G293" s="82" t="s">
        <v>12</v>
      </c>
      <c r="H293" s="82" t="s">
        <v>44</v>
      </c>
      <c r="I293" s="82" t="s">
        <v>37</v>
      </c>
      <c r="J293" s="48">
        <v>2262510</v>
      </c>
      <c r="K293" s="83">
        <v>0</v>
      </c>
      <c r="L293" s="83">
        <v>157500</v>
      </c>
      <c r="M293" s="83">
        <v>0</v>
      </c>
      <c r="N293" s="83">
        <f>SUM(J293:M293)</f>
        <v>2420010</v>
      </c>
    </row>
    <row r="294" spans="1:14" ht="25.5" outlineLevel="1" collapsed="1" x14ac:dyDescent="0.25">
      <c r="A294" s="79"/>
      <c r="B294" s="70"/>
      <c r="C294" s="79"/>
      <c r="D294" s="95" t="s">
        <v>684</v>
      </c>
      <c r="E294" s="81"/>
      <c r="F294" s="70"/>
      <c r="G294" s="82"/>
      <c r="H294" s="82"/>
      <c r="I294" s="82"/>
      <c r="J294" s="48">
        <f>SUBTOTAL(9,J291:J293)</f>
        <v>4050570</v>
      </c>
      <c r="K294" s="83">
        <f>SUBTOTAL(9,K291:K293)</f>
        <v>0</v>
      </c>
      <c r="L294" s="83">
        <f>SUBTOTAL(9,L291:L293)</f>
        <v>280000</v>
      </c>
      <c r="M294" s="83">
        <f>SUBTOTAL(9,M291:M293)</f>
        <v>0</v>
      </c>
      <c r="N294" s="83">
        <f>SUBTOTAL(9,N291:N293)</f>
        <v>4330570</v>
      </c>
    </row>
    <row r="295" spans="1:14" ht="51" hidden="1" outlineLevel="2" x14ac:dyDescent="0.25">
      <c r="A295" s="79">
        <v>271</v>
      </c>
      <c r="B295" s="70" t="s">
        <v>40</v>
      </c>
      <c r="C295" s="84" t="s">
        <v>41</v>
      </c>
      <c r="D295" s="80" t="s">
        <v>591</v>
      </c>
      <c r="E295" s="81">
        <v>7488093</v>
      </c>
      <c r="F295" s="70" t="s">
        <v>796</v>
      </c>
      <c r="G295" s="82" t="s">
        <v>12</v>
      </c>
      <c r="H295" s="82" t="s">
        <v>44</v>
      </c>
      <c r="I295" s="82" t="s">
        <v>45</v>
      </c>
      <c r="J295" s="48">
        <v>1091010</v>
      </c>
      <c r="K295" s="83">
        <v>0</v>
      </c>
      <c r="L295" s="83">
        <v>67200</v>
      </c>
      <c r="M295" s="83">
        <v>0</v>
      </c>
      <c r="N295" s="83">
        <f>SUM(J295:M295)</f>
        <v>1158210</v>
      </c>
    </row>
    <row r="296" spans="1:14" ht="38.25" hidden="1" outlineLevel="2" x14ac:dyDescent="0.25">
      <c r="A296" s="79">
        <v>272</v>
      </c>
      <c r="B296" s="70" t="s">
        <v>87</v>
      </c>
      <c r="C296" s="84">
        <v>65267991</v>
      </c>
      <c r="D296" s="80" t="s">
        <v>591</v>
      </c>
      <c r="E296" s="81">
        <v>3999956</v>
      </c>
      <c r="F296" s="70" t="s">
        <v>809</v>
      </c>
      <c r="G296" s="82" t="s">
        <v>48</v>
      </c>
      <c r="H296" s="82" t="s">
        <v>44</v>
      </c>
      <c r="I296" s="82" t="s">
        <v>81</v>
      </c>
      <c r="J296" s="48">
        <v>584920</v>
      </c>
      <c r="K296" s="83">
        <v>0</v>
      </c>
      <c r="L296" s="83">
        <v>35000</v>
      </c>
      <c r="M296" s="83">
        <v>0</v>
      </c>
      <c r="N296" s="83">
        <f>SUM(J296:M296)</f>
        <v>619920</v>
      </c>
    </row>
    <row r="297" spans="1:14" ht="63.75" hidden="1" outlineLevel="2" x14ac:dyDescent="0.25">
      <c r="A297" s="79">
        <v>273</v>
      </c>
      <c r="B297" s="70" t="s">
        <v>352</v>
      </c>
      <c r="C297" s="84">
        <v>75094924</v>
      </c>
      <c r="D297" s="80" t="s">
        <v>591</v>
      </c>
      <c r="E297" s="81">
        <v>4123958</v>
      </c>
      <c r="F297" s="70" t="s">
        <v>352</v>
      </c>
      <c r="G297" s="82" t="s">
        <v>12</v>
      </c>
      <c r="H297" s="82" t="s">
        <v>44</v>
      </c>
      <c r="I297" s="82" t="s">
        <v>353</v>
      </c>
      <c r="J297" s="48">
        <v>320290</v>
      </c>
      <c r="K297" s="83">
        <v>0</v>
      </c>
      <c r="L297" s="83">
        <v>19200</v>
      </c>
      <c r="M297" s="83">
        <v>0</v>
      </c>
      <c r="N297" s="83">
        <f>SUM(J297:M297)</f>
        <v>339490</v>
      </c>
    </row>
    <row r="298" spans="1:14" ht="114.75" hidden="1" outlineLevel="2" x14ac:dyDescent="0.25">
      <c r="A298" s="79">
        <v>274</v>
      </c>
      <c r="B298" s="70" t="s">
        <v>354</v>
      </c>
      <c r="C298" s="84">
        <v>75095009</v>
      </c>
      <c r="D298" s="80" t="s">
        <v>591</v>
      </c>
      <c r="E298" s="81">
        <v>4755953</v>
      </c>
      <c r="F298" s="70" t="s">
        <v>591</v>
      </c>
      <c r="G298" s="82" t="s">
        <v>12</v>
      </c>
      <c r="H298" s="82" t="s">
        <v>44</v>
      </c>
      <c r="I298" s="82" t="s">
        <v>356</v>
      </c>
      <c r="J298" s="48">
        <v>1144240</v>
      </c>
      <c r="K298" s="83">
        <v>0</v>
      </c>
      <c r="L298" s="83">
        <v>57600</v>
      </c>
      <c r="M298" s="83">
        <v>0</v>
      </c>
      <c r="N298" s="83">
        <f>SUM(J298:M298)</f>
        <v>1201840</v>
      </c>
    </row>
    <row r="299" spans="1:14" ht="38.25" hidden="1" outlineLevel="2" x14ac:dyDescent="0.25">
      <c r="A299" s="79">
        <v>275</v>
      </c>
      <c r="B299" s="70" t="s">
        <v>362</v>
      </c>
      <c r="C299" s="79">
        <v>26986728</v>
      </c>
      <c r="D299" s="80" t="s">
        <v>591</v>
      </c>
      <c r="E299" s="81">
        <v>5397990</v>
      </c>
      <c r="F299" s="70" t="s">
        <v>901</v>
      </c>
      <c r="G299" s="82" t="s">
        <v>12</v>
      </c>
      <c r="H299" s="82" t="s">
        <v>44</v>
      </c>
      <c r="I299" s="82" t="s">
        <v>32</v>
      </c>
      <c r="J299" s="48">
        <v>5771280</v>
      </c>
      <c r="K299" s="83">
        <v>0</v>
      </c>
      <c r="L299" s="83">
        <v>336000</v>
      </c>
      <c r="M299" s="83">
        <v>0</v>
      </c>
      <c r="N299" s="83">
        <f>SUM(J299:M299)</f>
        <v>6107280</v>
      </c>
    </row>
    <row r="300" spans="1:14" outlineLevel="1" collapsed="1" x14ac:dyDescent="0.25">
      <c r="A300" s="79"/>
      <c r="B300" s="70"/>
      <c r="C300" s="79"/>
      <c r="D300" s="95" t="s">
        <v>685</v>
      </c>
      <c r="E300" s="81"/>
      <c r="F300" s="70"/>
      <c r="G300" s="82"/>
      <c r="H300" s="82"/>
      <c r="I300" s="82"/>
      <c r="J300" s="48">
        <f>SUBTOTAL(9,J295:J299)</f>
        <v>8911740</v>
      </c>
      <c r="K300" s="83">
        <f>SUBTOTAL(9,K295:K299)</f>
        <v>0</v>
      </c>
      <c r="L300" s="83">
        <f>SUBTOTAL(9,L295:L299)</f>
        <v>515000</v>
      </c>
      <c r="M300" s="83">
        <f>SUBTOTAL(9,M295:M299)</f>
        <v>0</v>
      </c>
      <c r="N300" s="83">
        <f>SUBTOTAL(9,N295:N299)</f>
        <v>9426740</v>
      </c>
    </row>
    <row r="301" spans="1:14" ht="38.25" hidden="1" outlineLevel="2" x14ac:dyDescent="0.25">
      <c r="A301" s="79">
        <v>276</v>
      </c>
      <c r="B301" s="70" t="s">
        <v>255</v>
      </c>
      <c r="C301" s="79">
        <v>70640548</v>
      </c>
      <c r="D301" s="80" t="s">
        <v>633</v>
      </c>
      <c r="E301" s="81">
        <v>8975321</v>
      </c>
      <c r="F301" s="82" t="s">
        <v>861</v>
      </c>
      <c r="G301" s="82" t="s">
        <v>18</v>
      </c>
      <c r="H301" s="82" t="s">
        <v>19</v>
      </c>
      <c r="I301" s="82" t="s">
        <v>20</v>
      </c>
      <c r="J301" s="48">
        <v>794790</v>
      </c>
      <c r="K301" s="83">
        <v>0</v>
      </c>
      <c r="L301" s="83">
        <v>46100</v>
      </c>
      <c r="M301" s="83">
        <v>0</v>
      </c>
      <c r="N301" s="83">
        <f>SUM(J301:M301)</f>
        <v>840890</v>
      </c>
    </row>
    <row r="302" spans="1:14" ht="29.25" customHeight="1" outlineLevel="1" collapsed="1" x14ac:dyDescent="0.25">
      <c r="A302" s="79"/>
      <c r="B302" s="70"/>
      <c r="C302" s="79"/>
      <c r="D302" s="95" t="s">
        <v>686</v>
      </c>
      <c r="E302" s="81"/>
      <c r="F302" s="82"/>
      <c r="G302" s="82"/>
      <c r="H302" s="82"/>
      <c r="I302" s="82"/>
      <c r="J302" s="48">
        <f>SUBTOTAL(9,J301:J301)</f>
        <v>794790</v>
      </c>
      <c r="K302" s="83">
        <f>SUBTOTAL(9,K301:K301)</f>
        <v>0</v>
      </c>
      <c r="L302" s="83">
        <f>SUBTOTAL(9,L301:L301)</f>
        <v>46100</v>
      </c>
      <c r="M302" s="83">
        <f>SUBTOTAL(9,M301:M301)</f>
        <v>0</v>
      </c>
      <c r="N302" s="83">
        <f>SUBTOTAL(9,N301:N301)</f>
        <v>840890</v>
      </c>
    </row>
    <row r="303" spans="1:14" ht="38.25" hidden="1" outlineLevel="2" x14ac:dyDescent="0.25">
      <c r="A303" s="79">
        <v>277</v>
      </c>
      <c r="B303" s="70" t="s">
        <v>49</v>
      </c>
      <c r="C303" s="79">
        <v>25909614</v>
      </c>
      <c r="D303" s="80" t="s">
        <v>134</v>
      </c>
      <c r="E303" s="81">
        <v>1628165</v>
      </c>
      <c r="F303" s="82" t="s">
        <v>51</v>
      </c>
      <c r="G303" s="82" t="s">
        <v>12</v>
      </c>
      <c r="H303" s="82" t="s">
        <v>52</v>
      </c>
      <c r="I303" s="82" t="s">
        <v>53</v>
      </c>
      <c r="J303" s="48">
        <v>1205820</v>
      </c>
      <c r="K303" s="83">
        <v>0</v>
      </c>
      <c r="L303" s="83">
        <v>80200</v>
      </c>
      <c r="M303" s="83">
        <v>0</v>
      </c>
      <c r="N303" s="83">
        <f>SUM(J303:M303)</f>
        <v>1286020</v>
      </c>
    </row>
    <row r="304" spans="1:14" ht="38.25" hidden="1" outlineLevel="2" x14ac:dyDescent="0.25">
      <c r="A304" s="79">
        <v>278</v>
      </c>
      <c r="B304" s="70" t="s">
        <v>49</v>
      </c>
      <c r="C304" s="79">
        <v>25909614</v>
      </c>
      <c r="D304" s="80" t="s">
        <v>134</v>
      </c>
      <c r="E304" s="81">
        <v>1675690</v>
      </c>
      <c r="F304" s="82" t="s">
        <v>54</v>
      </c>
      <c r="G304" s="82" t="s">
        <v>12</v>
      </c>
      <c r="H304" s="82" t="s">
        <v>52</v>
      </c>
      <c r="I304" s="82" t="s">
        <v>14</v>
      </c>
      <c r="J304" s="48">
        <v>4769550</v>
      </c>
      <c r="K304" s="83">
        <v>0</v>
      </c>
      <c r="L304" s="83">
        <v>321000</v>
      </c>
      <c r="M304" s="83">
        <v>0</v>
      </c>
      <c r="N304" s="83">
        <f>SUM(J304:M304)</f>
        <v>5090550</v>
      </c>
    </row>
    <row r="305" spans="1:14" ht="38.25" hidden="1" outlineLevel="2" x14ac:dyDescent="0.25">
      <c r="A305" s="79">
        <v>279</v>
      </c>
      <c r="B305" s="70" t="s">
        <v>49</v>
      </c>
      <c r="C305" s="79">
        <v>25909614</v>
      </c>
      <c r="D305" s="80" t="s">
        <v>134</v>
      </c>
      <c r="E305" s="81">
        <v>6821779</v>
      </c>
      <c r="F305" s="82" t="s">
        <v>55</v>
      </c>
      <c r="G305" s="82" t="s">
        <v>12</v>
      </c>
      <c r="H305" s="82" t="s">
        <v>52</v>
      </c>
      <c r="I305" s="82" t="s">
        <v>56</v>
      </c>
      <c r="J305" s="48">
        <v>1203530</v>
      </c>
      <c r="K305" s="83">
        <v>0</v>
      </c>
      <c r="L305" s="83">
        <v>80200</v>
      </c>
      <c r="M305" s="83">
        <v>0</v>
      </c>
      <c r="N305" s="83">
        <f>SUM(J305:M305)</f>
        <v>1283730</v>
      </c>
    </row>
    <row r="306" spans="1:14" ht="38.25" hidden="1" outlineLevel="2" x14ac:dyDescent="0.25">
      <c r="A306" s="79">
        <v>280</v>
      </c>
      <c r="B306" s="70" t="s">
        <v>49</v>
      </c>
      <c r="C306" s="79">
        <v>25909614</v>
      </c>
      <c r="D306" s="80" t="s">
        <v>134</v>
      </c>
      <c r="E306" s="81">
        <v>9542194</v>
      </c>
      <c r="F306" s="82" t="s">
        <v>60</v>
      </c>
      <c r="G306" s="82" t="s">
        <v>12</v>
      </c>
      <c r="H306" s="82" t="s">
        <v>52</v>
      </c>
      <c r="I306" s="82" t="s">
        <v>61</v>
      </c>
      <c r="J306" s="48">
        <v>4363720</v>
      </c>
      <c r="K306" s="83">
        <v>0</v>
      </c>
      <c r="L306" s="83">
        <v>292900</v>
      </c>
      <c r="M306" s="83">
        <v>0</v>
      </c>
      <c r="N306" s="83">
        <f>SUM(J306:M306)</f>
        <v>4656620</v>
      </c>
    </row>
    <row r="307" spans="1:14" ht="51" hidden="1" outlineLevel="2" x14ac:dyDescent="0.25">
      <c r="A307" s="79">
        <v>281</v>
      </c>
      <c r="B307" s="70" t="s">
        <v>776</v>
      </c>
      <c r="C307" s="79" t="s">
        <v>394</v>
      </c>
      <c r="D307" s="80" t="s">
        <v>134</v>
      </c>
      <c r="E307" s="81">
        <v>2919461</v>
      </c>
      <c r="F307" s="70" t="s">
        <v>134</v>
      </c>
      <c r="G307" s="82" t="s">
        <v>48</v>
      </c>
      <c r="H307" s="82" t="s">
        <v>52</v>
      </c>
      <c r="I307" s="82" t="s">
        <v>649</v>
      </c>
      <c r="J307" s="48">
        <v>2376880</v>
      </c>
      <c r="K307" s="83">
        <v>0</v>
      </c>
      <c r="L307" s="83">
        <v>152400</v>
      </c>
      <c r="M307" s="83">
        <v>0</v>
      </c>
      <c r="N307" s="83">
        <f>SUM(J307:M307)</f>
        <v>2529280</v>
      </c>
    </row>
    <row r="308" spans="1:14" ht="25.5" hidden="1" outlineLevel="2" x14ac:dyDescent="0.25">
      <c r="A308" s="79">
        <v>282</v>
      </c>
      <c r="B308" s="70" t="s">
        <v>91</v>
      </c>
      <c r="C308" s="79">
        <v>73633178</v>
      </c>
      <c r="D308" s="80" t="s">
        <v>134</v>
      </c>
      <c r="E308" s="81">
        <v>7370148</v>
      </c>
      <c r="F308" s="70" t="s">
        <v>98</v>
      </c>
      <c r="G308" s="82" t="s">
        <v>48</v>
      </c>
      <c r="H308" s="82" t="s">
        <v>52</v>
      </c>
      <c r="I308" s="82" t="s">
        <v>59</v>
      </c>
      <c r="J308" s="48">
        <v>2290730</v>
      </c>
      <c r="K308" s="83">
        <v>0</v>
      </c>
      <c r="L308" s="83">
        <v>145200</v>
      </c>
      <c r="M308" s="83">
        <v>0</v>
      </c>
      <c r="N308" s="83">
        <f>SUM(J308:M308)</f>
        <v>2435930</v>
      </c>
    </row>
    <row r="309" spans="1:14" ht="25.5" hidden="1" outlineLevel="2" x14ac:dyDescent="0.25">
      <c r="A309" s="79">
        <v>283</v>
      </c>
      <c r="B309" s="70" t="s">
        <v>133</v>
      </c>
      <c r="C309" s="84">
        <v>47930063</v>
      </c>
      <c r="D309" s="80" t="s">
        <v>134</v>
      </c>
      <c r="E309" s="81">
        <v>4077969</v>
      </c>
      <c r="F309" s="70" t="s">
        <v>134</v>
      </c>
      <c r="G309" s="82" t="s">
        <v>12</v>
      </c>
      <c r="H309" s="82" t="s">
        <v>52</v>
      </c>
      <c r="I309" s="82" t="s">
        <v>66</v>
      </c>
      <c r="J309" s="48">
        <v>990020</v>
      </c>
      <c r="K309" s="83">
        <v>0</v>
      </c>
      <c r="L309" s="83">
        <v>65000</v>
      </c>
      <c r="M309" s="83">
        <v>0</v>
      </c>
      <c r="N309" s="83">
        <f>SUM(J309:M309)</f>
        <v>1055020</v>
      </c>
    </row>
    <row r="310" spans="1:14" ht="25.5" hidden="1" outlineLevel="2" x14ac:dyDescent="0.25">
      <c r="A310" s="79">
        <v>284</v>
      </c>
      <c r="B310" s="70" t="s">
        <v>150</v>
      </c>
      <c r="C310" s="79">
        <v>46276262</v>
      </c>
      <c r="D310" s="80" t="s">
        <v>134</v>
      </c>
      <c r="E310" s="81">
        <v>9696552</v>
      </c>
      <c r="F310" s="70" t="s">
        <v>158</v>
      </c>
      <c r="G310" s="82" t="s">
        <v>12</v>
      </c>
      <c r="H310" s="82" t="s">
        <v>52</v>
      </c>
      <c r="I310" s="82" t="s">
        <v>153</v>
      </c>
      <c r="J310" s="48">
        <v>2409680</v>
      </c>
      <c r="K310" s="83">
        <v>0</v>
      </c>
      <c r="L310" s="83">
        <v>160500</v>
      </c>
      <c r="M310" s="83">
        <v>0</v>
      </c>
      <c r="N310" s="83">
        <f>SUM(J310:M310)</f>
        <v>2570180</v>
      </c>
    </row>
    <row r="311" spans="1:14" ht="25.5" hidden="1" outlineLevel="2" x14ac:dyDescent="0.25">
      <c r="A311" s="79">
        <v>285</v>
      </c>
      <c r="B311" s="70" t="s">
        <v>166</v>
      </c>
      <c r="C311" s="79">
        <v>44018886</v>
      </c>
      <c r="D311" s="80" t="s">
        <v>134</v>
      </c>
      <c r="E311" s="81">
        <v>1369313</v>
      </c>
      <c r="F311" s="70" t="s">
        <v>168</v>
      </c>
      <c r="G311" s="82" t="s">
        <v>48</v>
      </c>
      <c r="H311" s="82" t="s">
        <v>52</v>
      </c>
      <c r="I311" s="82" t="s">
        <v>81</v>
      </c>
      <c r="J311" s="48">
        <v>4365760</v>
      </c>
      <c r="K311" s="83">
        <v>0</v>
      </c>
      <c r="L311" s="83">
        <v>308900</v>
      </c>
      <c r="M311" s="83">
        <v>0</v>
      </c>
      <c r="N311" s="83">
        <f>SUM(J311:M311)</f>
        <v>4674660</v>
      </c>
    </row>
    <row r="312" spans="1:14" ht="38.25" hidden="1" outlineLevel="2" x14ac:dyDescent="0.25">
      <c r="A312" s="79">
        <v>286</v>
      </c>
      <c r="B312" s="70" t="s">
        <v>211</v>
      </c>
      <c r="C312" s="79">
        <v>47997885</v>
      </c>
      <c r="D312" s="80" t="s">
        <v>134</v>
      </c>
      <c r="E312" s="81">
        <v>8253969</v>
      </c>
      <c r="F312" s="70" t="s">
        <v>854</v>
      </c>
      <c r="G312" s="82" t="s">
        <v>12</v>
      </c>
      <c r="H312" s="82" t="s">
        <v>52</v>
      </c>
      <c r="I312" s="82" t="s">
        <v>109</v>
      </c>
      <c r="J312" s="48">
        <v>4376260</v>
      </c>
      <c r="K312" s="83">
        <v>0</v>
      </c>
      <c r="L312" s="83">
        <v>306900</v>
      </c>
      <c r="M312" s="83">
        <v>0</v>
      </c>
      <c r="N312" s="83">
        <f>SUM(J312:M312)</f>
        <v>4683160</v>
      </c>
    </row>
    <row r="313" spans="1:14" ht="25.5" hidden="1" outlineLevel="2" x14ac:dyDescent="0.25">
      <c r="A313" s="79">
        <v>287</v>
      </c>
      <c r="B313" s="70" t="s">
        <v>249</v>
      </c>
      <c r="C313" s="79">
        <v>26708451</v>
      </c>
      <c r="D313" s="80" t="s">
        <v>134</v>
      </c>
      <c r="E313" s="81">
        <v>8901707</v>
      </c>
      <c r="F313" s="70" t="s">
        <v>50</v>
      </c>
      <c r="G313" s="82" t="s">
        <v>48</v>
      </c>
      <c r="H313" s="82" t="s">
        <v>52</v>
      </c>
      <c r="I313" s="82" t="s">
        <v>81</v>
      </c>
      <c r="J313" s="48">
        <v>1173630</v>
      </c>
      <c r="K313" s="83">
        <v>0</v>
      </c>
      <c r="L313" s="83">
        <v>80200</v>
      </c>
      <c r="M313" s="83">
        <v>0</v>
      </c>
      <c r="N313" s="83">
        <f>SUM(J313:M313)</f>
        <v>1253830</v>
      </c>
    </row>
    <row r="314" spans="1:14" ht="38.25" hidden="1" outlineLevel="2" x14ac:dyDescent="0.25">
      <c r="A314" s="79">
        <v>288</v>
      </c>
      <c r="B314" s="70" t="s">
        <v>287</v>
      </c>
      <c r="C314" s="84" t="s">
        <v>288</v>
      </c>
      <c r="D314" s="80" t="s">
        <v>134</v>
      </c>
      <c r="E314" s="81">
        <v>8610542</v>
      </c>
      <c r="F314" s="70" t="s">
        <v>871</v>
      </c>
      <c r="G314" s="82" t="s">
        <v>48</v>
      </c>
      <c r="H314" s="82" t="s">
        <v>52</v>
      </c>
      <c r="I314" s="82" t="s">
        <v>213</v>
      </c>
      <c r="J314" s="48">
        <v>1435690</v>
      </c>
      <c r="K314" s="83">
        <v>0</v>
      </c>
      <c r="L314" s="83">
        <v>98300</v>
      </c>
      <c r="M314" s="83">
        <v>0</v>
      </c>
      <c r="N314" s="83">
        <f>SUM(J314:M314)</f>
        <v>1533990</v>
      </c>
    </row>
    <row r="315" spans="1:14" ht="51" hidden="1" outlineLevel="2" x14ac:dyDescent="0.25">
      <c r="A315" s="79">
        <v>289</v>
      </c>
      <c r="B315" s="70" t="s">
        <v>306</v>
      </c>
      <c r="C315" s="84" t="s">
        <v>307</v>
      </c>
      <c r="D315" s="80" t="s">
        <v>134</v>
      </c>
      <c r="E315" s="81">
        <v>4312466</v>
      </c>
      <c r="F315" s="70" t="s">
        <v>306</v>
      </c>
      <c r="G315" s="82" t="s">
        <v>48</v>
      </c>
      <c r="H315" s="82" t="s">
        <v>52</v>
      </c>
      <c r="I315" s="82" t="s">
        <v>79</v>
      </c>
      <c r="J315" s="48">
        <v>4190650</v>
      </c>
      <c r="K315" s="83">
        <v>0</v>
      </c>
      <c r="L315" s="83">
        <v>300900</v>
      </c>
      <c r="M315" s="83">
        <v>0</v>
      </c>
      <c r="N315" s="83">
        <f>SUM(J315:M315)</f>
        <v>4491550</v>
      </c>
    </row>
    <row r="316" spans="1:14" ht="51" hidden="1" outlineLevel="2" x14ac:dyDescent="0.25">
      <c r="A316" s="79">
        <v>290</v>
      </c>
      <c r="B316" s="70" t="s">
        <v>335</v>
      </c>
      <c r="C316" s="84">
        <v>71230629</v>
      </c>
      <c r="D316" s="80" t="s">
        <v>134</v>
      </c>
      <c r="E316" s="81">
        <v>6327242</v>
      </c>
      <c r="F316" s="70" t="s">
        <v>894</v>
      </c>
      <c r="G316" s="82" t="s">
        <v>48</v>
      </c>
      <c r="H316" s="82" t="s">
        <v>52</v>
      </c>
      <c r="I316" s="82" t="s">
        <v>187</v>
      </c>
      <c r="J316" s="48">
        <v>2347650</v>
      </c>
      <c r="K316" s="83">
        <v>0</v>
      </c>
      <c r="L316" s="83">
        <v>160500</v>
      </c>
      <c r="M316" s="83">
        <v>0</v>
      </c>
      <c r="N316" s="83">
        <f>SUM(J316:M316)</f>
        <v>2508150</v>
      </c>
    </row>
    <row r="317" spans="1:14" ht="25.5" outlineLevel="1" collapsed="1" x14ac:dyDescent="0.25">
      <c r="A317" s="79"/>
      <c r="B317" s="70"/>
      <c r="C317" s="84"/>
      <c r="D317" s="95" t="s">
        <v>687</v>
      </c>
      <c r="E317" s="81"/>
      <c r="F317" s="70"/>
      <c r="G317" s="82"/>
      <c r="H317" s="82"/>
      <c r="I317" s="82"/>
      <c r="J317" s="48">
        <f>SUBTOTAL(9,J303:J316)</f>
        <v>37499570</v>
      </c>
      <c r="K317" s="83">
        <f>SUBTOTAL(9,K303:K316)</f>
        <v>0</v>
      </c>
      <c r="L317" s="83">
        <f>SUBTOTAL(9,L303:L316)</f>
        <v>2553100</v>
      </c>
      <c r="M317" s="83">
        <f>SUBTOTAL(9,M303:M316)</f>
        <v>0</v>
      </c>
      <c r="N317" s="83">
        <f>SUBTOTAL(9,N303:N316)</f>
        <v>40052670</v>
      </c>
    </row>
    <row r="318" spans="1:14" ht="51" hidden="1" outlineLevel="2" x14ac:dyDescent="0.25">
      <c r="A318" s="79">
        <v>291</v>
      </c>
      <c r="B318" s="70" t="s">
        <v>40</v>
      </c>
      <c r="C318" s="84" t="s">
        <v>41</v>
      </c>
      <c r="D318" s="80" t="s">
        <v>592</v>
      </c>
      <c r="E318" s="81">
        <v>9069104</v>
      </c>
      <c r="F318" s="70" t="s">
        <v>799</v>
      </c>
      <c r="G318" s="82" t="s">
        <v>36</v>
      </c>
      <c r="H318" s="82" t="s">
        <v>44</v>
      </c>
      <c r="I318" s="82" t="s">
        <v>45</v>
      </c>
      <c r="J318" s="48">
        <v>1050430</v>
      </c>
      <c r="K318" s="83">
        <v>0</v>
      </c>
      <c r="L318" s="83">
        <v>115500</v>
      </c>
      <c r="M318" s="83">
        <v>0</v>
      </c>
      <c r="N318" s="83">
        <f>SUM(J318:M318)</f>
        <v>1165930</v>
      </c>
    </row>
    <row r="319" spans="1:14" ht="51" hidden="1" outlineLevel="2" x14ac:dyDescent="0.25">
      <c r="A319" s="79">
        <v>292</v>
      </c>
      <c r="B319" s="70" t="s">
        <v>302</v>
      </c>
      <c r="C319" s="84">
        <v>29314747</v>
      </c>
      <c r="D319" s="80" t="s">
        <v>592</v>
      </c>
      <c r="E319" s="81">
        <v>3367301</v>
      </c>
      <c r="F319" s="82" t="s">
        <v>873</v>
      </c>
      <c r="G319" s="82" t="s">
        <v>36</v>
      </c>
      <c r="H319" s="82" t="s">
        <v>44</v>
      </c>
      <c r="I319" s="82" t="s">
        <v>303</v>
      </c>
      <c r="J319" s="48">
        <v>869060</v>
      </c>
      <c r="K319" s="83">
        <v>0</v>
      </c>
      <c r="L319" s="83">
        <v>0</v>
      </c>
      <c r="M319" s="83">
        <v>0</v>
      </c>
      <c r="N319" s="83">
        <f>SUM(J319:M319)</f>
        <v>869060</v>
      </c>
    </row>
    <row r="320" spans="1:14" ht="38.25" outlineLevel="1" collapsed="1" x14ac:dyDescent="0.25">
      <c r="A320" s="79"/>
      <c r="B320" s="70"/>
      <c r="C320" s="84"/>
      <c r="D320" s="95" t="s">
        <v>688</v>
      </c>
      <c r="E320" s="81"/>
      <c r="F320" s="82"/>
      <c r="G320" s="82"/>
      <c r="H320" s="82"/>
      <c r="I320" s="82"/>
      <c r="J320" s="48">
        <f>SUBTOTAL(9,J318:J319)</f>
        <v>1919490</v>
      </c>
      <c r="K320" s="83">
        <f>SUBTOTAL(9,K318:K319)</f>
        <v>0</v>
      </c>
      <c r="L320" s="83">
        <f>SUBTOTAL(9,L318:L319)</f>
        <v>115500</v>
      </c>
      <c r="M320" s="83">
        <f>SUBTOTAL(9,M318:M319)</f>
        <v>0</v>
      </c>
      <c r="N320" s="83">
        <f>SUBTOTAL(9,N318:N319)</f>
        <v>2034990</v>
      </c>
    </row>
    <row r="321" spans="1:14" ht="38.25" hidden="1" outlineLevel="2" x14ac:dyDescent="0.25">
      <c r="A321" s="79">
        <v>293</v>
      </c>
      <c r="B321" s="70" t="s">
        <v>341</v>
      </c>
      <c r="C321" s="79">
        <v>69211639</v>
      </c>
      <c r="D321" s="80" t="s">
        <v>340</v>
      </c>
      <c r="E321" s="81">
        <v>3086728</v>
      </c>
      <c r="F321" s="70" t="s">
        <v>341</v>
      </c>
      <c r="G321" s="82" t="s">
        <v>18</v>
      </c>
      <c r="H321" s="82" t="s">
        <v>44</v>
      </c>
      <c r="I321" s="82" t="s">
        <v>101</v>
      </c>
      <c r="J321" s="48">
        <v>2510050</v>
      </c>
      <c r="K321" s="83">
        <v>0</v>
      </c>
      <c r="L321" s="83">
        <v>157600</v>
      </c>
      <c r="M321" s="83">
        <v>0</v>
      </c>
      <c r="N321" s="83">
        <f>SUM(J321:M321)</f>
        <v>2667650</v>
      </c>
    </row>
    <row r="322" spans="1:14" ht="38.25" hidden="1" outlineLevel="2" x14ac:dyDescent="0.25">
      <c r="A322" s="79">
        <v>294</v>
      </c>
      <c r="B322" s="70" t="s">
        <v>87</v>
      </c>
      <c r="C322" s="79">
        <v>65267991</v>
      </c>
      <c r="D322" s="80" t="s">
        <v>340</v>
      </c>
      <c r="E322" s="81">
        <v>9003873</v>
      </c>
      <c r="F322" s="70" t="s">
        <v>812</v>
      </c>
      <c r="G322" s="82" t="s">
        <v>18</v>
      </c>
      <c r="H322" s="82" t="s">
        <v>44</v>
      </c>
      <c r="I322" s="82" t="s">
        <v>81</v>
      </c>
      <c r="J322" s="48">
        <v>1925860</v>
      </c>
      <c r="K322" s="83">
        <v>0</v>
      </c>
      <c r="L322" s="83">
        <v>100000</v>
      </c>
      <c r="M322" s="83">
        <v>0</v>
      </c>
      <c r="N322" s="83">
        <f>SUM(J322:M322)</f>
        <v>2025860</v>
      </c>
    </row>
    <row r="323" spans="1:14" ht="38.25" hidden="1" outlineLevel="2" x14ac:dyDescent="0.25">
      <c r="A323" s="79">
        <v>295</v>
      </c>
      <c r="B323" s="70" t="s">
        <v>159</v>
      </c>
      <c r="C323" s="79">
        <v>70435618</v>
      </c>
      <c r="D323" s="80" t="s">
        <v>340</v>
      </c>
      <c r="E323" s="81">
        <v>9368981</v>
      </c>
      <c r="F323" s="70" t="s">
        <v>165</v>
      </c>
      <c r="G323" s="82" t="s">
        <v>18</v>
      </c>
      <c r="H323" s="82" t="s">
        <v>44</v>
      </c>
      <c r="I323" s="82" t="s">
        <v>53</v>
      </c>
      <c r="J323" s="48">
        <v>1448070</v>
      </c>
      <c r="K323" s="83">
        <v>0</v>
      </c>
      <c r="L323" s="83">
        <v>90600</v>
      </c>
      <c r="M323" s="83">
        <v>0</v>
      </c>
      <c r="N323" s="83">
        <f>SUM(J323:M323)</f>
        <v>1538670</v>
      </c>
    </row>
    <row r="324" spans="1:14" ht="38.25" hidden="1" outlineLevel="2" x14ac:dyDescent="0.25">
      <c r="A324" s="79">
        <v>296</v>
      </c>
      <c r="B324" s="70" t="s">
        <v>166</v>
      </c>
      <c r="C324" s="79">
        <v>44018886</v>
      </c>
      <c r="D324" s="80" t="s">
        <v>340</v>
      </c>
      <c r="E324" s="81">
        <v>5141119</v>
      </c>
      <c r="F324" s="70" t="s">
        <v>177</v>
      </c>
      <c r="G324" s="82" t="s">
        <v>18</v>
      </c>
      <c r="H324" s="82" t="s">
        <v>44</v>
      </c>
      <c r="I324" s="82" t="s">
        <v>81</v>
      </c>
      <c r="J324" s="48">
        <v>1865490</v>
      </c>
      <c r="K324" s="83">
        <v>0</v>
      </c>
      <c r="L324" s="83">
        <v>118200</v>
      </c>
      <c r="M324" s="83">
        <v>0</v>
      </c>
      <c r="N324" s="83">
        <f>SUM(J324:M324)</f>
        <v>1983690</v>
      </c>
    </row>
    <row r="325" spans="1:14" ht="38.25" hidden="1" outlineLevel="2" x14ac:dyDescent="0.25">
      <c r="A325" s="79">
        <v>297</v>
      </c>
      <c r="B325" s="70" t="s">
        <v>185</v>
      </c>
      <c r="C325" s="79">
        <v>48489336</v>
      </c>
      <c r="D325" s="80" t="s">
        <v>340</v>
      </c>
      <c r="E325" s="81">
        <v>6420497</v>
      </c>
      <c r="F325" s="70" t="s">
        <v>199</v>
      </c>
      <c r="G325" s="82" t="s">
        <v>18</v>
      </c>
      <c r="H325" s="82" t="s">
        <v>44</v>
      </c>
      <c r="I325" s="82" t="s">
        <v>187</v>
      </c>
      <c r="J325" s="48">
        <v>3621840</v>
      </c>
      <c r="K325" s="83">
        <v>0</v>
      </c>
      <c r="L325" s="83">
        <v>216700</v>
      </c>
      <c r="M325" s="83">
        <v>0</v>
      </c>
      <c r="N325" s="83">
        <f>SUM(J325:M325)</f>
        <v>3838540</v>
      </c>
    </row>
    <row r="326" spans="1:14" ht="38.25" hidden="1" outlineLevel="2" x14ac:dyDescent="0.25">
      <c r="A326" s="79">
        <v>298</v>
      </c>
      <c r="B326" s="70" t="s">
        <v>241</v>
      </c>
      <c r="C326" s="79">
        <v>64123031</v>
      </c>
      <c r="D326" s="80" t="s">
        <v>340</v>
      </c>
      <c r="E326" s="81">
        <v>7986987</v>
      </c>
      <c r="F326" s="70" t="s">
        <v>858</v>
      </c>
      <c r="G326" s="82" t="s">
        <v>18</v>
      </c>
      <c r="H326" s="82" t="s">
        <v>44</v>
      </c>
      <c r="I326" s="82" t="s">
        <v>213</v>
      </c>
      <c r="J326" s="48">
        <v>2758920</v>
      </c>
      <c r="K326" s="83">
        <v>0</v>
      </c>
      <c r="L326" s="83">
        <v>177300</v>
      </c>
      <c r="M326" s="83">
        <v>0</v>
      </c>
      <c r="N326" s="83">
        <f>SUM(J326:M326)</f>
        <v>2936220</v>
      </c>
    </row>
    <row r="327" spans="1:14" ht="38.25" hidden="1" outlineLevel="2" x14ac:dyDescent="0.25">
      <c r="A327" s="79">
        <v>299</v>
      </c>
      <c r="B327" s="70" t="s">
        <v>634</v>
      </c>
      <c r="C327" s="79" t="s">
        <v>260</v>
      </c>
      <c r="D327" s="80" t="s">
        <v>340</v>
      </c>
      <c r="E327" s="81">
        <v>3376388</v>
      </c>
      <c r="F327" s="70" t="s">
        <v>273</v>
      </c>
      <c r="G327" s="82" t="s">
        <v>18</v>
      </c>
      <c r="H327" s="82" t="s">
        <v>44</v>
      </c>
      <c r="I327" s="82" t="s">
        <v>14</v>
      </c>
      <c r="J327" s="48">
        <v>7648290</v>
      </c>
      <c r="K327" s="83">
        <v>0</v>
      </c>
      <c r="L327" s="83">
        <v>477500</v>
      </c>
      <c r="M327" s="83">
        <v>0</v>
      </c>
      <c r="N327" s="83">
        <f>SUM(J327:M327)</f>
        <v>8125790</v>
      </c>
    </row>
    <row r="328" spans="1:14" ht="51" hidden="1" outlineLevel="2" x14ac:dyDescent="0.25">
      <c r="A328" s="79">
        <v>300</v>
      </c>
      <c r="B328" s="70" t="s">
        <v>634</v>
      </c>
      <c r="C328" s="84" t="s">
        <v>260</v>
      </c>
      <c r="D328" s="80" t="s">
        <v>340</v>
      </c>
      <c r="E328" s="79">
        <v>8065540</v>
      </c>
      <c r="F328" s="70" t="s">
        <v>264</v>
      </c>
      <c r="G328" s="70" t="s">
        <v>18</v>
      </c>
      <c r="H328" s="70" t="s">
        <v>44</v>
      </c>
      <c r="I328" s="70" t="s">
        <v>271</v>
      </c>
      <c r="J328" s="48">
        <v>7674710</v>
      </c>
      <c r="K328" s="83">
        <v>0</v>
      </c>
      <c r="L328" s="83">
        <v>484600</v>
      </c>
      <c r="M328" s="83">
        <v>0</v>
      </c>
      <c r="N328" s="83">
        <f>SUM(J328:M328)</f>
        <v>8159310</v>
      </c>
    </row>
    <row r="329" spans="1:14" ht="38.25" hidden="1" outlineLevel="2" x14ac:dyDescent="0.25">
      <c r="A329" s="79">
        <v>301</v>
      </c>
      <c r="B329" s="70" t="s">
        <v>634</v>
      </c>
      <c r="C329" s="79" t="s">
        <v>260</v>
      </c>
      <c r="D329" s="80" t="s">
        <v>340</v>
      </c>
      <c r="E329" s="81">
        <v>9369393</v>
      </c>
      <c r="F329" s="82" t="s">
        <v>867</v>
      </c>
      <c r="G329" s="82" t="s">
        <v>18</v>
      </c>
      <c r="H329" s="82" t="s">
        <v>44</v>
      </c>
      <c r="I329" s="82" t="s">
        <v>59</v>
      </c>
      <c r="J329" s="48">
        <v>2564340</v>
      </c>
      <c r="K329" s="83">
        <v>0</v>
      </c>
      <c r="L329" s="83">
        <v>153200</v>
      </c>
      <c r="M329" s="83">
        <v>0</v>
      </c>
      <c r="N329" s="83">
        <f>SUM(J329:M329)</f>
        <v>2717540</v>
      </c>
    </row>
    <row r="330" spans="1:14" ht="51" hidden="1" outlineLevel="2" x14ac:dyDescent="0.25">
      <c r="A330" s="79">
        <v>302</v>
      </c>
      <c r="B330" s="70" t="s">
        <v>319</v>
      </c>
      <c r="C330" s="84">
        <v>71193430</v>
      </c>
      <c r="D330" s="70" t="s">
        <v>340</v>
      </c>
      <c r="E330" s="86">
        <v>5389049</v>
      </c>
      <c r="F330" s="70" t="s">
        <v>326</v>
      </c>
      <c r="G330" s="82" t="s">
        <v>18</v>
      </c>
      <c r="H330" s="82" t="s">
        <v>44</v>
      </c>
      <c r="I330" s="82" t="s">
        <v>37</v>
      </c>
      <c r="J330" s="48">
        <v>2805770</v>
      </c>
      <c r="K330" s="48">
        <v>0</v>
      </c>
      <c r="L330" s="48">
        <v>177300</v>
      </c>
      <c r="M330" s="83">
        <v>0</v>
      </c>
      <c r="N330" s="83">
        <f>SUM(J330:M330)</f>
        <v>2983070</v>
      </c>
    </row>
    <row r="331" spans="1:14" ht="38.25" hidden="1" outlineLevel="2" x14ac:dyDescent="0.25">
      <c r="A331" s="79">
        <v>303</v>
      </c>
      <c r="B331" s="70" t="s">
        <v>370</v>
      </c>
      <c r="C331" s="79">
        <v>26842149</v>
      </c>
      <c r="D331" s="80" t="s">
        <v>340</v>
      </c>
      <c r="E331" s="81">
        <v>8229670</v>
      </c>
      <c r="F331" s="70" t="s">
        <v>373</v>
      </c>
      <c r="G331" s="82" t="s">
        <v>18</v>
      </c>
      <c r="H331" s="82" t="s">
        <v>44</v>
      </c>
      <c r="I331" s="82" t="s">
        <v>59</v>
      </c>
      <c r="J331" s="48">
        <v>3317470</v>
      </c>
      <c r="K331" s="83">
        <v>0</v>
      </c>
      <c r="L331" s="83">
        <v>103900</v>
      </c>
      <c r="M331" s="83">
        <v>0</v>
      </c>
      <c r="N331" s="83">
        <f>SUM(J331:M331)</f>
        <v>3421370</v>
      </c>
    </row>
    <row r="332" spans="1:14" ht="25.5" outlineLevel="1" collapsed="1" x14ac:dyDescent="0.25">
      <c r="A332" s="79"/>
      <c r="B332" s="70"/>
      <c r="C332" s="79"/>
      <c r="D332" s="95" t="s">
        <v>689</v>
      </c>
      <c r="E332" s="81"/>
      <c r="F332" s="70"/>
      <c r="G332" s="82"/>
      <c r="H332" s="82"/>
      <c r="I332" s="82"/>
      <c r="J332" s="48">
        <f>SUBTOTAL(9,J321:J331)</f>
        <v>38140810</v>
      </c>
      <c r="K332" s="83">
        <f>SUBTOTAL(9,K321:K331)</f>
        <v>0</v>
      </c>
      <c r="L332" s="83">
        <f>SUBTOTAL(9,L321:L331)</f>
        <v>2256900</v>
      </c>
      <c r="M332" s="83">
        <f>SUBTOTAL(9,M321:M331)</f>
        <v>0</v>
      </c>
      <c r="N332" s="83">
        <f>SUBTOTAL(9,N321:N331)</f>
        <v>40397710</v>
      </c>
    </row>
    <row r="333" spans="1:14" ht="38.25" hidden="1" outlineLevel="2" x14ac:dyDescent="0.25">
      <c r="A333" s="79">
        <v>304</v>
      </c>
      <c r="B333" s="70" t="s">
        <v>71</v>
      </c>
      <c r="C333" s="79">
        <v>25300083</v>
      </c>
      <c r="D333" s="80" t="s">
        <v>108</v>
      </c>
      <c r="E333" s="81">
        <v>8703925</v>
      </c>
      <c r="F333" s="70" t="s">
        <v>468</v>
      </c>
      <c r="G333" s="82" t="s">
        <v>48</v>
      </c>
      <c r="H333" s="82" t="s">
        <v>44</v>
      </c>
      <c r="I333" s="82" t="s">
        <v>79</v>
      </c>
      <c r="J333" s="48">
        <v>3123450</v>
      </c>
      <c r="K333" s="83">
        <v>0</v>
      </c>
      <c r="L333" s="83">
        <v>0</v>
      </c>
      <c r="M333" s="83">
        <v>0</v>
      </c>
      <c r="N333" s="83">
        <f>SUM(J333:M333)</f>
        <v>3123450</v>
      </c>
    </row>
    <row r="334" spans="1:14" ht="38.25" hidden="1" outlineLevel="2" x14ac:dyDescent="0.25">
      <c r="A334" s="79">
        <v>305</v>
      </c>
      <c r="B334" s="70" t="s">
        <v>136</v>
      </c>
      <c r="C334" s="79">
        <v>18189750</v>
      </c>
      <c r="D334" s="80" t="s">
        <v>108</v>
      </c>
      <c r="E334" s="81">
        <v>2541897</v>
      </c>
      <c r="F334" s="82" t="s">
        <v>138</v>
      </c>
      <c r="G334" s="82" t="s">
        <v>28</v>
      </c>
      <c r="H334" s="82" t="s">
        <v>44</v>
      </c>
      <c r="I334" s="82" t="s">
        <v>37</v>
      </c>
      <c r="J334" s="48">
        <v>4205280</v>
      </c>
      <c r="K334" s="83">
        <v>0</v>
      </c>
      <c r="L334" s="83">
        <v>185800</v>
      </c>
      <c r="M334" s="83">
        <v>0</v>
      </c>
      <c r="N334" s="83">
        <f>SUM(J334:M334)</f>
        <v>4391080</v>
      </c>
    </row>
    <row r="335" spans="1:14" ht="25.5" hidden="1" outlineLevel="2" x14ac:dyDescent="0.25">
      <c r="A335" s="79">
        <v>306</v>
      </c>
      <c r="B335" s="70" t="s">
        <v>145</v>
      </c>
      <c r="C335" s="79">
        <v>48773514</v>
      </c>
      <c r="D335" s="80" t="s">
        <v>108</v>
      </c>
      <c r="E335" s="81">
        <v>7065206</v>
      </c>
      <c r="F335" s="70" t="s">
        <v>108</v>
      </c>
      <c r="G335" s="82"/>
      <c r="H335" s="82"/>
      <c r="I335" s="82"/>
      <c r="J335" s="48">
        <v>0</v>
      </c>
      <c r="K335" s="83">
        <v>0</v>
      </c>
      <c r="L335" s="83">
        <v>0</v>
      </c>
      <c r="M335" s="83">
        <v>0</v>
      </c>
      <c r="N335" s="83">
        <f>SUM(J335:M335)</f>
        <v>0</v>
      </c>
    </row>
    <row r="336" spans="1:14" ht="38.25" hidden="1" outlineLevel="2" x14ac:dyDescent="0.25">
      <c r="A336" s="79">
        <v>307</v>
      </c>
      <c r="B336" s="70" t="s">
        <v>166</v>
      </c>
      <c r="C336" s="79">
        <v>44018886</v>
      </c>
      <c r="D336" s="80" t="s">
        <v>108</v>
      </c>
      <c r="E336" s="81">
        <v>5511455</v>
      </c>
      <c r="F336" s="82" t="s">
        <v>625</v>
      </c>
      <c r="G336" s="82" t="s">
        <v>48</v>
      </c>
      <c r="H336" s="82" t="s">
        <v>44</v>
      </c>
      <c r="I336" s="82" t="s">
        <v>88</v>
      </c>
      <c r="J336" s="48">
        <v>2932150</v>
      </c>
      <c r="K336" s="83">
        <v>0</v>
      </c>
      <c r="L336" s="83">
        <v>251200</v>
      </c>
      <c r="M336" s="83">
        <v>0</v>
      </c>
      <c r="N336" s="83">
        <f>SUM(J336:M336)</f>
        <v>3183350</v>
      </c>
    </row>
    <row r="337" spans="1:14" ht="38.25" hidden="1" outlineLevel="2" x14ac:dyDescent="0.25">
      <c r="A337" s="79">
        <v>308</v>
      </c>
      <c r="B337" s="70" t="s">
        <v>211</v>
      </c>
      <c r="C337" s="79">
        <v>47997885</v>
      </c>
      <c r="D337" s="80" t="s">
        <v>108</v>
      </c>
      <c r="E337" s="81">
        <v>3490404</v>
      </c>
      <c r="F337" s="70" t="s">
        <v>216</v>
      </c>
      <c r="G337" s="82" t="s">
        <v>36</v>
      </c>
      <c r="H337" s="82" t="s">
        <v>19</v>
      </c>
      <c r="I337" s="82" t="s">
        <v>109</v>
      </c>
      <c r="J337" s="48">
        <v>1536620</v>
      </c>
      <c r="K337" s="83">
        <v>0</v>
      </c>
      <c r="L337" s="83">
        <v>125600</v>
      </c>
      <c r="M337" s="83">
        <v>0</v>
      </c>
      <c r="N337" s="83">
        <f>SUM(J337:M337)</f>
        <v>1662220</v>
      </c>
    </row>
    <row r="338" spans="1:14" ht="38.25" hidden="1" outlineLevel="2" x14ac:dyDescent="0.25">
      <c r="A338" s="79">
        <v>309</v>
      </c>
      <c r="B338" s="70" t="s">
        <v>228</v>
      </c>
      <c r="C338" s="79">
        <v>44740778</v>
      </c>
      <c r="D338" s="80" t="s">
        <v>108</v>
      </c>
      <c r="E338" s="81">
        <v>2282282</v>
      </c>
      <c r="F338" s="70" t="s">
        <v>231</v>
      </c>
      <c r="G338" s="82" t="s">
        <v>36</v>
      </c>
      <c r="H338" s="82" t="s">
        <v>44</v>
      </c>
      <c r="I338" s="82" t="s">
        <v>207</v>
      </c>
      <c r="J338" s="48">
        <v>1192010</v>
      </c>
      <c r="K338" s="83">
        <v>0</v>
      </c>
      <c r="L338" s="83">
        <v>0</v>
      </c>
      <c r="M338" s="83">
        <v>0</v>
      </c>
      <c r="N338" s="83">
        <f>SUM(J338:M338)</f>
        <v>1192010</v>
      </c>
    </row>
    <row r="339" spans="1:14" ht="51" hidden="1" outlineLevel="2" x14ac:dyDescent="0.25">
      <c r="A339" s="79">
        <v>310</v>
      </c>
      <c r="B339" s="70" t="s">
        <v>239</v>
      </c>
      <c r="C339" s="79">
        <v>28647912</v>
      </c>
      <c r="D339" s="80" t="s">
        <v>108</v>
      </c>
      <c r="E339" s="81">
        <v>9262988</v>
      </c>
      <c r="F339" s="70" t="s">
        <v>857</v>
      </c>
      <c r="G339" s="82" t="s">
        <v>36</v>
      </c>
      <c r="H339" s="82" t="s">
        <v>44</v>
      </c>
      <c r="I339" s="82" t="s">
        <v>45</v>
      </c>
      <c r="J339" s="48">
        <v>416210</v>
      </c>
      <c r="K339" s="83">
        <v>0</v>
      </c>
      <c r="L339" s="83">
        <v>0</v>
      </c>
      <c r="M339" s="83">
        <v>0</v>
      </c>
      <c r="N339" s="83">
        <f>SUM(J339:M339)</f>
        <v>416210</v>
      </c>
    </row>
    <row r="340" spans="1:14" ht="38.25" hidden="1" outlineLevel="2" x14ac:dyDescent="0.25">
      <c r="A340" s="79">
        <v>311</v>
      </c>
      <c r="B340" s="70" t="s">
        <v>247</v>
      </c>
      <c r="C340" s="79">
        <v>27030075</v>
      </c>
      <c r="D340" s="80" t="s">
        <v>108</v>
      </c>
      <c r="E340" s="81">
        <v>9169616</v>
      </c>
      <c r="F340" s="70" t="s">
        <v>859</v>
      </c>
      <c r="G340" s="82" t="s">
        <v>36</v>
      </c>
      <c r="H340" s="82" t="s">
        <v>44</v>
      </c>
      <c r="I340" s="82" t="s">
        <v>187</v>
      </c>
      <c r="J340" s="48">
        <v>125000</v>
      </c>
      <c r="K340" s="83">
        <v>0</v>
      </c>
      <c r="L340" s="83">
        <v>0</v>
      </c>
      <c r="M340" s="83">
        <v>0</v>
      </c>
      <c r="N340" s="83">
        <f>SUM(J340:M340)</f>
        <v>125000</v>
      </c>
    </row>
    <row r="341" spans="1:14" outlineLevel="1" collapsed="1" x14ac:dyDescent="0.25">
      <c r="A341" s="79"/>
      <c r="B341" s="70"/>
      <c r="C341" s="79"/>
      <c r="D341" s="95" t="s">
        <v>690</v>
      </c>
      <c r="E341" s="81"/>
      <c r="F341" s="70"/>
      <c r="G341" s="82"/>
      <c r="H341" s="82"/>
      <c r="I341" s="82"/>
      <c r="J341" s="48">
        <f>SUBTOTAL(9,J333:J340)</f>
        <v>13530720</v>
      </c>
      <c r="K341" s="83">
        <f>SUBTOTAL(9,K333:K340)</f>
        <v>0</v>
      </c>
      <c r="L341" s="83">
        <f>SUBTOTAL(9,L333:L340)</f>
        <v>562600</v>
      </c>
      <c r="M341" s="83">
        <f>SUBTOTAL(9,M333:M340)</f>
        <v>0</v>
      </c>
      <c r="N341" s="83">
        <f>SUBTOTAL(9,N333:N340)</f>
        <v>14093320</v>
      </c>
    </row>
    <row r="342" spans="1:14" ht="38.25" hidden="1" outlineLevel="2" x14ac:dyDescent="0.25">
      <c r="A342" s="79">
        <v>312</v>
      </c>
      <c r="B342" s="70" t="s">
        <v>99</v>
      </c>
      <c r="C342" s="79">
        <v>73632783</v>
      </c>
      <c r="D342" s="80" t="s">
        <v>364</v>
      </c>
      <c r="E342" s="79">
        <v>9187915</v>
      </c>
      <c r="F342" s="87" t="s">
        <v>823</v>
      </c>
      <c r="G342" s="82" t="s">
        <v>28</v>
      </c>
      <c r="H342" s="82" t="s">
        <v>44</v>
      </c>
      <c r="I342" s="82" t="s">
        <v>101</v>
      </c>
      <c r="J342" s="48">
        <v>1476960</v>
      </c>
      <c r="K342" s="83">
        <v>0</v>
      </c>
      <c r="L342" s="83">
        <v>0</v>
      </c>
      <c r="M342" s="83">
        <v>0</v>
      </c>
      <c r="N342" s="83">
        <f>SUM(J342:M342)</f>
        <v>1476960</v>
      </c>
    </row>
    <row r="343" spans="1:14" ht="38.25" hidden="1" outlineLevel="2" x14ac:dyDescent="0.25">
      <c r="A343" s="79">
        <v>313</v>
      </c>
      <c r="B343" s="70" t="s">
        <v>363</v>
      </c>
      <c r="C343" s="79">
        <v>27660915</v>
      </c>
      <c r="D343" s="80" t="s">
        <v>364</v>
      </c>
      <c r="E343" s="81">
        <v>1561636</v>
      </c>
      <c r="F343" s="82" t="s">
        <v>363</v>
      </c>
      <c r="G343" s="82" t="s">
        <v>28</v>
      </c>
      <c r="H343" s="82" t="s">
        <v>44</v>
      </c>
      <c r="I343" s="82" t="s">
        <v>81</v>
      </c>
      <c r="J343" s="48">
        <v>4478480</v>
      </c>
      <c r="K343" s="83">
        <v>0</v>
      </c>
      <c r="L343" s="83">
        <v>26100</v>
      </c>
      <c r="M343" s="83">
        <v>0</v>
      </c>
      <c r="N343" s="83">
        <f>SUM(J343:M343)</f>
        <v>4504580</v>
      </c>
    </row>
    <row r="344" spans="1:14" ht="38.25" outlineLevel="1" collapsed="1" x14ac:dyDescent="0.25">
      <c r="A344" s="79"/>
      <c r="B344" s="70"/>
      <c r="C344" s="79"/>
      <c r="D344" s="95" t="s">
        <v>691</v>
      </c>
      <c r="E344" s="81"/>
      <c r="F344" s="82"/>
      <c r="G344" s="82"/>
      <c r="H344" s="82"/>
      <c r="I344" s="82"/>
      <c r="J344" s="48">
        <f>SUBTOTAL(9,J342:J343)</f>
        <v>5955440</v>
      </c>
      <c r="K344" s="83">
        <f>SUBTOTAL(9,K342:K343)</f>
        <v>0</v>
      </c>
      <c r="L344" s="83">
        <f>SUBTOTAL(9,L342:L343)</f>
        <v>26100</v>
      </c>
      <c r="M344" s="83">
        <f>SUBTOTAL(9,M342:M343)</f>
        <v>0</v>
      </c>
      <c r="N344" s="83">
        <f>SUBTOTAL(9,N342:N343)</f>
        <v>5981540</v>
      </c>
    </row>
    <row r="345" spans="1:14" ht="38.25" hidden="1" outlineLevel="2" x14ac:dyDescent="0.25">
      <c r="A345" s="79">
        <v>314</v>
      </c>
      <c r="B345" s="70" t="s">
        <v>245</v>
      </c>
      <c r="C345" s="79">
        <v>71294449</v>
      </c>
      <c r="D345" s="80" t="s">
        <v>632</v>
      </c>
      <c r="E345" s="81">
        <v>8007757</v>
      </c>
      <c r="F345" s="70" t="s">
        <v>245</v>
      </c>
      <c r="G345" s="82" t="s">
        <v>12</v>
      </c>
      <c r="H345" s="82" t="s">
        <v>19</v>
      </c>
      <c r="I345" s="82" t="s">
        <v>32</v>
      </c>
      <c r="J345" s="48">
        <v>1992340</v>
      </c>
      <c r="K345" s="83">
        <v>0</v>
      </c>
      <c r="L345" s="83">
        <v>0</v>
      </c>
      <c r="M345" s="83">
        <v>0</v>
      </c>
      <c r="N345" s="83">
        <f>SUM(J345:M345)</f>
        <v>1992340</v>
      </c>
    </row>
    <row r="346" spans="1:14" ht="25.5" outlineLevel="1" collapsed="1" x14ac:dyDescent="0.25">
      <c r="A346" s="79"/>
      <c r="B346" s="70"/>
      <c r="C346" s="79"/>
      <c r="D346" s="95" t="s">
        <v>692</v>
      </c>
      <c r="E346" s="81"/>
      <c r="F346" s="70"/>
      <c r="G346" s="82"/>
      <c r="H346" s="82"/>
      <c r="I346" s="82"/>
      <c r="J346" s="48">
        <f>SUBTOTAL(9,J345:J345)</f>
        <v>1992340</v>
      </c>
      <c r="K346" s="83">
        <f>SUBTOTAL(9,K345:K345)</f>
        <v>0</v>
      </c>
      <c r="L346" s="83">
        <f>SUBTOTAL(9,L345:L345)</f>
        <v>0</v>
      </c>
      <c r="M346" s="83">
        <f>SUBTOTAL(9,M345:M345)</f>
        <v>0</v>
      </c>
      <c r="N346" s="83">
        <f>SUBTOTAL(9,N345:N345)</f>
        <v>1992340</v>
      </c>
    </row>
    <row r="347" spans="1:14" ht="63.75" hidden="1" outlineLevel="2" x14ac:dyDescent="0.25">
      <c r="A347" s="79">
        <v>315</v>
      </c>
      <c r="B347" s="70" t="s">
        <v>15</v>
      </c>
      <c r="C347" s="79">
        <v>27002438</v>
      </c>
      <c r="D347" s="80" t="s">
        <v>587</v>
      </c>
      <c r="E347" s="81">
        <v>9914652</v>
      </c>
      <c r="F347" s="70" t="s">
        <v>794</v>
      </c>
      <c r="G347" s="82" t="s">
        <v>12</v>
      </c>
      <c r="H347" s="82" t="s">
        <v>19</v>
      </c>
      <c r="I347" s="82" t="s">
        <v>23</v>
      </c>
      <c r="J347" s="48">
        <v>1045000</v>
      </c>
      <c r="K347" s="83">
        <v>0</v>
      </c>
      <c r="L347" s="83">
        <v>85300</v>
      </c>
      <c r="M347" s="83">
        <v>0</v>
      </c>
      <c r="N347" s="83">
        <f>SUM(J347:M347)</f>
        <v>1130300</v>
      </c>
    </row>
    <row r="348" spans="1:14" ht="38.25" hidden="1" outlineLevel="2" x14ac:dyDescent="0.25">
      <c r="A348" s="79">
        <v>316</v>
      </c>
      <c r="B348" s="70" t="s">
        <v>30</v>
      </c>
      <c r="C348" s="84" t="s">
        <v>31</v>
      </c>
      <c r="D348" s="80" t="s">
        <v>587</v>
      </c>
      <c r="E348" s="81">
        <v>6583408</v>
      </c>
      <c r="F348" s="70" t="s">
        <v>21</v>
      </c>
      <c r="G348" s="82" t="s">
        <v>12</v>
      </c>
      <c r="H348" s="82" t="s">
        <v>19</v>
      </c>
      <c r="I348" s="82" t="s">
        <v>32</v>
      </c>
      <c r="J348" s="48">
        <v>4374570</v>
      </c>
      <c r="K348" s="83">
        <v>0</v>
      </c>
      <c r="L348" s="83">
        <v>200000</v>
      </c>
      <c r="M348" s="83">
        <v>0</v>
      </c>
      <c r="N348" s="83">
        <f>SUM(J348:M348)</f>
        <v>4574570</v>
      </c>
    </row>
    <row r="349" spans="1:14" ht="38.25" hidden="1" outlineLevel="2" x14ac:dyDescent="0.25">
      <c r="A349" s="79">
        <v>317</v>
      </c>
      <c r="B349" s="70" t="s">
        <v>118</v>
      </c>
      <c r="C349" s="79" t="s">
        <v>119</v>
      </c>
      <c r="D349" s="80" t="s">
        <v>587</v>
      </c>
      <c r="E349" s="81">
        <v>2633569</v>
      </c>
      <c r="F349" s="70" t="s">
        <v>123</v>
      </c>
      <c r="G349" s="82" t="s">
        <v>12</v>
      </c>
      <c r="H349" s="82" t="s">
        <v>19</v>
      </c>
      <c r="I349" s="82" t="s">
        <v>97</v>
      </c>
      <c r="J349" s="48">
        <v>879370</v>
      </c>
      <c r="K349" s="83">
        <v>0</v>
      </c>
      <c r="L349" s="83">
        <v>50300</v>
      </c>
      <c r="M349" s="83">
        <v>0</v>
      </c>
      <c r="N349" s="83">
        <f>SUM(J349:M349)</f>
        <v>929670</v>
      </c>
    </row>
    <row r="350" spans="1:14" ht="38.25" hidden="1" outlineLevel="2" x14ac:dyDescent="0.25">
      <c r="A350" s="79">
        <v>318</v>
      </c>
      <c r="B350" s="70" t="s">
        <v>136</v>
      </c>
      <c r="C350" s="84">
        <v>18189750</v>
      </c>
      <c r="D350" s="80" t="s">
        <v>587</v>
      </c>
      <c r="E350" s="81">
        <v>1587524</v>
      </c>
      <c r="F350" s="70" t="s">
        <v>137</v>
      </c>
      <c r="G350" s="82" t="s">
        <v>12</v>
      </c>
      <c r="H350" s="82" t="s">
        <v>19</v>
      </c>
      <c r="I350" s="82" t="s">
        <v>79</v>
      </c>
      <c r="J350" s="48">
        <v>794650</v>
      </c>
      <c r="K350" s="83">
        <v>0</v>
      </c>
      <c r="L350" s="83">
        <v>57600</v>
      </c>
      <c r="M350" s="83">
        <v>0</v>
      </c>
      <c r="N350" s="83">
        <f>SUM(J350:M350)</f>
        <v>852250</v>
      </c>
    </row>
    <row r="351" spans="1:14" ht="38.25" hidden="1" outlineLevel="2" x14ac:dyDescent="0.25">
      <c r="A351" s="79">
        <v>319</v>
      </c>
      <c r="B351" s="70" t="s">
        <v>150</v>
      </c>
      <c r="C351" s="79">
        <v>46276262</v>
      </c>
      <c r="D351" s="80" t="s">
        <v>587</v>
      </c>
      <c r="E351" s="81">
        <v>1553860</v>
      </c>
      <c r="F351" s="70" t="s">
        <v>841</v>
      </c>
      <c r="G351" s="82" t="s">
        <v>12</v>
      </c>
      <c r="H351" s="82" t="s">
        <v>19</v>
      </c>
      <c r="I351" s="82" t="s">
        <v>128</v>
      </c>
      <c r="J351" s="48">
        <v>1214700</v>
      </c>
      <c r="K351" s="83">
        <v>0</v>
      </c>
      <c r="L351" s="83">
        <v>69000</v>
      </c>
      <c r="M351" s="83">
        <v>0</v>
      </c>
      <c r="N351" s="83">
        <f>SUM(J351:M351)</f>
        <v>1283700</v>
      </c>
    </row>
    <row r="352" spans="1:14" ht="38.25" hidden="1" outlineLevel="2" x14ac:dyDescent="0.25">
      <c r="A352" s="79">
        <v>320</v>
      </c>
      <c r="B352" s="70" t="s">
        <v>211</v>
      </c>
      <c r="C352" s="79">
        <v>47997885</v>
      </c>
      <c r="D352" s="80" t="s">
        <v>587</v>
      </c>
      <c r="E352" s="81">
        <v>6155658</v>
      </c>
      <c r="F352" s="70" t="s">
        <v>223</v>
      </c>
      <c r="G352" s="82" t="s">
        <v>12</v>
      </c>
      <c r="H352" s="82" t="s">
        <v>19</v>
      </c>
      <c r="I352" s="82" t="s">
        <v>109</v>
      </c>
      <c r="J352" s="48">
        <v>1868990</v>
      </c>
      <c r="K352" s="83">
        <v>0</v>
      </c>
      <c r="L352" s="83">
        <v>103500</v>
      </c>
      <c r="M352" s="83">
        <v>0</v>
      </c>
      <c r="N352" s="83">
        <f>SUM(J352:M352)</f>
        <v>1972490</v>
      </c>
    </row>
    <row r="353" spans="1:14" ht="38.25" hidden="1" outlineLevel="2" x14ac:dyDescent="0.25">
      <c r="A353" s="79">
        <v>321</v>
      </c>
      <c r="B353" s="70" t="s">
        <v>250</v>
      </c>
      <c r="C353" s="79" t="s">
        <v>251</v>
      </c>
      <c r="D353" s="80" t="s">
        <v>587</v>
      </c>
      <c r="E353" s="81">
        <v>7963388</v>
      </c>
      <c r="F353" s="82" t="s">
        <v>860</v>
      </c>
      <c r="G353" s="82" t="s">
        <v>12</v>
      </c>
      <c r="H353" s="82" t="s">
        <v>19</v>
      </c>
      <c r="I353" s="82" t="s">
        <v>59</v>
      </c>
      <c r="J353" s="48">
        <v>1650000</v>
      </c>
      <c r="K353" s="83">
        <v>0</v>
      </c>
      <c r="L353" s="83">
        <v>90000</v>
      </c>
      <c r="M353" s="83">
        <v>0</v>
      </c>
      <c r="N353" s="83">
        <f>SUM(J353:M353)</f>
        <v>1740000</v>
      </c>
    </row>
    <row r="354" spans="1:14" ht="38.25" hidden="1" outlineLevel="2" x14ac:dyDescent="0.25">
      <c r="A354" s="79">
        <v>322</v>
      </c>
      <c r="B354" s="70" t="s">
        <v>342</v>
      </c>
      <c r="C354" s="84">
        <v>60557621</v>
      </c>
      <c r="D354" s="80" t="s">
        <v>587</v>
      </c>
      <c r="E354" s="81">
        <v>8952114</v>
      </c>
      <c r="F354" s="70" t="s">
        <v>349</v>
      </c>
      <c r="G354" s="82" t="s">
        <v>12</v>
      </c>
      <c r="H354" s="82" t="s">
        <v>19</v>
      </c>
      <c r="I354" s="82" t="s">
        <v>350</v>
      </c>
      <c r="J354" s="48">
        <v>1437710</v>
      </c>
      <c r="K354" s="83">
        <v>0</v>
      </c>
      <c r="L354" s="83">
        <v>98900</v>
      </c>
      <c r="M354" s="83">
        <v>0</v>
      </c>
      <c r="N354" s="83">
        <f>SUM(J354:M354)</f>
        <v>1536610</v>
      </c>
    </row>
    <row r="355" spans="1:14" ht="25.5" hidden="1" outlineLevel="2" x14ac:dyDescent="0.25">
      <c r="A355" s="79">
        <v>323</v>
      </c>
      <c r="B355" s="70" t="s">
        <v>902</v>
      </c>
      <c r="C355" s="79">
        <v>67028144</v>
      </c>
      <c r="D355" s="80" t="s">
        <v>587</v>
      </c>
      <c r="E355" s="81">
        <v>4158057</v>
      </c>
      <c r="F355" s="70" t="s">
        <v>367</v>
      </c>
      <c r="G355" s="82" t="s">
        <v>12</v>
      </c>
      <c r="H355" s="82" t="s">
        <v>52</v>
      </c>
      <c r="I355" s="82" t="s">
        <v>14</v>
      </c>
      <c r="J355" s="48">
        <v>910580</v>
      </c>
      <c r="K355" s="83">
        <v>0</v>
      </c>
      <c r="L355" s="83">
        <v>50000</v>
      </c>
      <c r="M355" s="83">
        <v>0</v>
      </c>
      <c r="N355" s="83">
        <f>SUM(J355:M355)</f>
        <v>960580</v>
      </c>
    </row>
    <row r="356" spans="1:14" outlineLevel="1" collapsed="1" x14ac:dyDescent="0.25">
      <c r="A356" s="79"/>
      <c r="B356" s="70"/>
      <c r="C356" s="79"/>
      <c r="D356" s="95" t="s">
        <v>693</v>
      </c>
      <c r="E356" s="81"/>
      <c r="F356" s="70"/>
      <c r="G356" s="82"/>
      <c r="H356" s="82"/>
      <c r="I356" s="82"/>
      <c r="J356" s="48">
        <f>SUBTOTAL(9,J347:J355)</f>
        <v>14175570</v>
      </c>
      <c r="K356" s="83">
        <f>SUBTOTAL(9,K347:K355)</f>
        <v>0</v>
      </c>
      <c r="L356" s="83">
        <f>SUBTOTAL(9,L347:L355)</f>
        <v>804600</v>
      </c>
      <c r="M356" s="83">
        <f>SUBTOTAL(9,M347:M355)</f>
        <v>0</v>
      </c>
      <c r="N356" s="83">
        <f>SUBTOTAL(9,N347:N355)</f>
        <v>14980170</v>
      </c>
    </row>
    <row r="357" spans="1:14" ht="51" hidden="1" outlineLevel="2" x14ac:dyDescent="0.25">
      <c r="A357" s="79">
        <v>324</v>
      </c>
      <c r="B357" s="70" t="s">
        <v>68</v>
      </c>
      <c r="C357" s="79">
        <v>26593823</v>
      </c>
      <c r="D357" s="80" t="s">
        <v>70</v>
      </c>
      <c r="E357" s="81">
        <v>8437310</v>
      </c>
      <c r="F357" s="70" t="s">
        <v>806</v>
      </c>
      <c r="G357" s="82" t="s">
        <v>48</v>
      </c>
      <c r="H357" s="82" t="s">
        <v>44</v>
      </c>
      <c r="I357" s="82" t="s">
        <v>32</v>
      </c>
      <c r="J357" s="48">
        <v>928050</v>
      </c>
      <c r="K357" s="83">
        <v>0</v>
      </c>
      <c r="L357" s="83">
        <v>73400</v>
      </c>
      <c r="M357" s="83">
        <v>0</v>
      </c>
      <c r="N357" s="83">
        <f>SUM(J357:M357)</f>
        <v>1001450</v>
      </c>
    </row>
    <row r="358" spans="1:14" ht="51" hidden="1" outlineLevel="2" x14ac:dyDescent="0.25">
      <c r="A358" s="79">
        <v>325</v>
      </c>
      <c r="B358" s="70" t="s">
        <v>302</v>
      </c>
      <c r="C358" s="84">
        <v>29314747</v>
      </c>
      <c r="D358" s="80" t="s">
        <v>70</v>
      </c>
      <c r="E358" s="81">
        <v>6221407</v>
      </c>
      <c r="F358" s="70" t="s">
        <v>874</v>
      </c>
      <c r="G358" s="82" t="s">
        <v>48</v>
      </c>
      <c r="H358" s="82" t="s">
        <v>44</v>
      </c>
      <c r="I358" s="82" t="s">
        <v>304</v>
      </c>
      <c r="J358" s="48">
        <v>842910</v>
      </c>
      <c r="K358" s="83">
        <v>0</v>
      </c>
      <c r="L358" s="83">
        <v>0</v>
      </c>
      <c r="M358" s="83">
        <v>0</v>
      </c>
      <c r="N358" s="83">
        <f>SUM(J358:M358)</f>
        <v>842910</v>
      </c>
    </row>
    <row r="359" spans="1:14" outlineLevel="1" collapsed="1" x14ac:dyDescent="0.25">
      <c r="A359" s="79"/>
      <c r="B359" s="70"/>
      <c r="C359" s="84"/>
      <c r="D359" s="95" t="s">
        <v>694</v>
      </c>
      <c r="E359" s="81"/>
      <c r="F359" s="70"/>
      <c r="G359" s="82"/>
      <c r="H359" s="82"/>
      <c r="I359" s="82"/>
      <c r="J359" s="48">
        <f>SUBTOTAL(9,J357:J358)</f>
        <v>1770960</v>
      </c>
      <c r="K359" s="83">
        <f>SUBTOTAL(9,K357:K358)</f>
        <v>0</v>
      </c>
      <c r="L359" s="83">
        <f>SUBTOTAL(9,L357:L358)</f>
        <v>73400</v>
      </c>
      <c r="M359" s="83">
        <f>SUBTOTAL(9,M357:M358)</f>
        <v>0</v>
      </c>
      <c r="N359" s="83">
        <f>SUBTOTAL(9,N357:N358)</f>
        <v>1844360</v>
      </c>
    </row>
    <row r="360" spans="1:14" ht="38.25" hidden="1" outlineLevel="2" x14ac:dyDescent="0.25">
      <c r="A360" s="79">
        <v>326</v>
      </c>
      <c r="B360" s="70" t="s">
        <v>614</v>
      </c>
      <c r="C360" s="79">
        <v>28634764</v>
      </c>
      <c r="D360" s="80" t="s">
        <v>615</v>
      </c>
      <c r="E360" s="81">
        <v>7134850</v>
      </c>
      <c r="F360" s="88" t="s">
        <v>825</v>
      </c>
      <c r="G360" s="82" t="s">
        <v>28</v>
      </c>
      <c r="H360" s="82" t="s">
        <v>44</v>
      </c>
      <c r="I360" s="82" t="s">
        <v>59</v>
      </c>
      <c r="J360" s="48">
        <v>2414860</v>
      </c>
      <c r="K360" s="83">
        <v>0</v>
      </c>
      <c r="L360" s="83">
        <v>0</v>
      </c>
      <c r="M360" s="83">
        <v>0</v>
      </c>
      <c r="N360" s="83">
        <f>SUM(J360:M360)</f>
        <v>2414860</v>
      </c>
    </row>
    <row r="361" spans="1:14" ht="63.75" hidden="1" outlineLevel="2" x14ac:dyDescent="0.25">
      <c r="A361" s="79">
        <v>327</v>
      </c>
      <c r="B361" s="70" t="s">
        <v>415</v>
      </c>
      <c r="C361" s="84">
        <v>70850917</v>
      </c>
      <c r="D361" s="80" t="s">
        <v>615</v>
      </c>
      <c r="E361" s="81">
        <v>7984513</v>
      </c>
      <c r="F361" s="82" t="s">
        <v>783</v>
      </c>
      <c r="G361" s="82" t="s">
        <v>28</v>
      </c>
      <c r="H361" s="82" t="s">
        <v>44</v>
      </c>
      <c r="I361" s="82" t="s">
        <v>14</v>
      </c>
      <c r="J361" s="48">
        <v>3040380</v>
      </c>
      <c r="K361" s="83">
        <v>0</v>
      </c>
      <c r="L361" s="83">
        <v>80200</v>
      </c>
      <c r="M361" s="83">
        <v>0</v>
      </c>
      <c r="N361" s="83">
        <f>SUM(J361:M361)</f>
        <v>3120580</v>
      </c>
    </row>
    <row r="362" spans="1:14" outlineLevel="1" collapsed="1" x14ac:dyDescent="0.25">
      <c r="A362" s="79"/>
      <c r="B362" s="70"/>
      <c r="C362" s="84"/>
      <c r="D362" s="95" t="s">
        <v>695</v>
      </c>
      <c r="E362" s="81"/>
      <c r="F362" s="70"/>
      <c r="G362" s="82"/>
      <c r="H362" s="82"/>
      <c r="I362" s="82"/>
      <c r="J362" s="48">
        <f>SUBTOTAL(9,J360:J361)</f>
        <v>5455240</v>
      </c>
      <c r="K362" s="83">
        <f>SUBTOTAL(9,K360:K361)</f>
        <v>0</v>
      </c>
      <c r="L362" s="83">
        <f>SUBTOTAL(9,L360:L361)</f>
        <v>80200</v>
      </c>
      <c r="M362" s="83">
        <f>SUBTOTAL(9,M360:M361)</f>
        <v>0</v>
      </c>
      <c r="N362" s="83">
        <f>SUBTOTAL(9,N360:N361)</f>
        <v>5535440</v>
      </c>
    </row>
    <row r="363" spans="1:14" x14ac:dyDescent="0.25">
      <c r="A363" s="90"/>
      <c r="B363" s="91"/>
      <c r="C363" s="92"/>
      <c r="D363" s="93" t="s">
        <v>482</v>
      </c>
      <c r="E363" s="92"/>
      <c r="F363" s="91"/>
      <c r="G363" s="91"/>
      <c r="H363" s="91"/>
      <c r="I363" s="91"/>
      <c r="J363" s="94">
        <f>SUBTOTAL(9,J5:J361)</f>
        <v>1477035940</v>
      </c>
      <c r="K363" s="94">
        <f>SUBTOTAL(9,K5:K361)</f>
        <v>18871600</v>
      </c>
      <c r="L363" s="94">
        <f>SUBTOTAL(9,L5:L361)</f>
        <v>37898960</v>
      </c>
      <c r="M363" s="94">
        <f>SUBTOTAL(9,M5:M361)</f>
        <v>12944457</v>
      </c>
      <c r="N363" s="94">
        <f>SUBTOTAL(9,N5:N361)</f>
        <v>1546750957</v>
      </c>
    </row>
    <row r="364" spans="1:14" s="16" customFormat="1" ht="30" customHeight="1" x14ac:dyDescent="0.25"/>
    <row r="366" spans="1:14" x14ac:dyDescent="0.25">
      <c r="A366" s="90" t="s">
        <v>467</v>
      </c>
      <c r="B366" s="91"/>
      <c r="C366" s="92"/>
      <c r="D366" s="93"/>
      <c r="E366" s="92"/>
      <c r="F366" s="91"/>
      <c r="G366" s="91"/>
      <c r="H366" s="91"/>
      <c r="I366" s="91"/>
      <c r="J366" s="94">
        <v>1477035940</v>
      </c>
      <c r="K366" s="94">
        <v>18871600</v>
      </c>
      <c r="L366" s="94">
        <v>37898960</v>
      </c>
      <c r="M366" s="94">
        <v>12944457</v>
      </c>
      <c r="N366" s="94">
        <v>1546750957</v>
      </c>
    </row>
    <row r="371" spans="1:1" x14ac:dyDescent="0.25">
      <c r="A371" s="11"/>
    </row>
    <row r="372" spans="1:1" x14ac:dyDescent="0.25">
      <c r="A372" s="11"/>
    </row>
  </sheetData>
  <autoFilter ref="A5:N364" xr:uid="{00000000-0009-0000-0000-000000000000}"/>
  <sortState xmlns:xlrd2="http://schemas.microsoft.com/office/spreadsheetml/2017/richdata2" ref="B6:N361">
    <sortCondition ref="D6:D361"/>
    <sortCondition ref="B6:B361"/>
    <sortCondition ref="E6:E361"/>
  </sortState>
  <mergeCells count="10">
    <mergeCell ref="J4:N4"/>
    <mergeCell ref="E4:E5"/>
    <mergeCell ref="F4:F5"/>
    <mergeCell ref="G4:G5"/>
    <mergeCell ref="H4:H5"/>
    <mergeCell ref="I4:I5"/>
    <mergeCell ref="A4:A5"/>
    <mergeCell ref="B4:B5"/>
    <mergeCell ref="C4:C5"/>
    <mergeCell ref="D4:D5"/>
  </mergeCells>
  <conditionalFormatting sqref="E46:E341">
    <cfRule type="duplicateValues" dxfId="1" priority="2"/>
  </conditionalFormatting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EF654B-C1B3-4AE3-BC00-23FB4160214D}">
  <dimension ref="A1:N389"/>
  <sheetViews>
    <sheetView zoomScale="80" zoomScaleNormal="80" workbookViewId="0">
      <pane ySplit="5" topLeftCell="A334" activePane="bottomLeft" state="frozen"/>
      <selection pane="bottomLeft" activeCell="I373" sqref="I373"/>
    </sheetView>
  </sheetViews>
  <sheetFormatPr defaultColWidth="9.140625" defaultRowHeight="15" outlineLevelRow="2" x14ac:dyDescent="0.25"/>
  <cols>
    <col min="1" max="1" width="6.5703125" customWidth="1"/>
    <col min="2" max="2" width="19.5703125" customWidth="1"/>
    <col min="3" max="3" width="11.7109375" customWidth="1"/>
    <col min="4" max="4" width="40.28515625" customWidth="1"/>
    <col min="5" max="5" width="13.85546875" customWidth="1"/>
    <col min="6" max="6" width="28.140625" customWidth="1"/>
    <col min="7" max="7" width="14.5703125" customWidth="1"/>
    <col min="8" max="8" width="15.7109375" customWidth="1"/>
    <col min="9" max="9" width="18" customWidth="1"/>
    <col min="10" max="14" width="16.7109375" customWidth="1"/>
  </cols>
  <sheetData>
    <row r="1" spans="1:14" s="16" customFormat="1" ht="15.75" x14ac:dyDescent="0.2">
      <c r="A1" s="32" t="s">
        <v>906</v>
      </c>
      <c r="C1" s="27"/>
      <c r="E1" s="27"/>
      <c r="G1" s="75"/>
    </row>
    <row r="2" spans="1:14" s="16" customFormat="1" ht="12.75" x14ac:dyDescent="0.2">
      <c r="A2" s="11"/>
      <c r="C2" s="27"/>
      <c r="E2" s="27"/>
      <c r="G2" s="75"/>
    </row>
    <row r="3" spans="1:14" s="16" customFormat="1" ht="12.75" x14ac:dyDescent="0.2">
      <c r="A3" s="11"/>
      <c r="C3" s="27"/>
      <c r="E3" s="27"/>
      <c r="G3" s="75"/>
    </row>
    <row r="4" spans="1:14" s="27" customFormat="1" ht="27" customHeight="1" x14ac:dyDescent="0.25">
      <c r="A4" s="76" t="s">
        <v>463</v>
      </c>
      <c r="B4" s="76" t="s">
        <v>0</v>
      </c>
      <c r="C4" s="76" t="s">
        <v>1</v>
      </c>
      <c r="D4" s="76" t="s">
        <v>2</v>
      </c>
      <c r="E4" s="76" t="s">
        <v>3</v>
      </c>
      <c r="F4" s="76" t="s">
        <v>4</v>
      </c>
      <c r="G4" s="76" t="s">
        <v>907</v>
      </c>
      <c r="H4" s="76" t="s">
        <v>908</v>
      </c>
      <c r="I4" s="76" t="s">
        <v>7</v>
      </c>
      <c r="J4" s="77" t="s">
        <v>992</v>
      </c>
      <c r="K4" s="77"/>
      <c r="L4" s="77"/>
      <c r="M4" s="77"/>
      <c r="N4" s="77"/>
    </row>
    <row r="5" spans="1:14" s="27" customFormat="1" ht="60" customHeight="1" outlineLevel="1" x14ac:dyDescent="0.25">
      <c r="A5" s="76"/>
      <c r="B5" s="76"/>
      <c r="C5" s="76"/>
      <c r="D5" s="76"/>
      <c r="E5" s="76"/>
      <c r="F5" s="76"/>
      <c r="G5" s="76"/>
      <c r="H5" s="76"/>
      <c r="I5" s="76"/>
      <c r="J5" s="78" t="s">
        <v>464</v>
      </c>
      <c r="K5" s="78" t="s">
        <v>769</v>
      </c>
      <c r="L5" s="78" t="s">
        <v>790</v>
      </c>
      <c r="M5" s="78" t="s">
        <v>791</v>
      </c>
      <c r="N5" s="78" t="s">
        <v>467</v>
      </c>
    </row>
    <row r="6" spans="1:14" ht="38.25" hidden="1" outlineLevel="2" x14ac:dyDescent="0.25">
      <c r="A6" s="79">
        <v>1</v>
      </c>
      <c r="B6" s="70" t="s">
        <v>33</v>
      </c>
      <c r="C6" s="79">
        <v>29267609</v>
      </c>
      <c r="D6" s="80" t="s">
        <v>915</v>
      </c>
      <c r="E6" s="81">
        <v>8868114</v>
      </c>
      <c r="F6" s="70" t="s">
        <v>39</v>
      </c>
      <c r="G6" s="70" t="s">
        <v>28</v>
      </c>
      <c r="H6" s="70" t="s">
        <v>19</v>
      </c>
      <c r="I6" s="70" t="s">
        <v>37</v>
      </c>
      <c r="J6" s="48">
        <v>4706930</v>
      </c>
      <c r="K6" s="83">
        <v>0</v>
      </c>
      <c r="L6" s="83">
        <v>0</v>
      </c>
      <c r="M6" s="83">
        <v>0</v>
      </c>
      <c r="N6" s="83">
        <f>SUM(J6:M6)</f>
        <v>4706930</v>
      </c>
    </row>
    <row r="7" spans="1:14" ht="38.25" hidden="1" outlineLevel="2" x14ac:dyDescent="0.25">
      <c r="A7" s="79">
        <v>2</v>
      </c>
      <c r="B7" s="70" t="s">
        <v>118</v>
      </c>
      <c r="C7" s="79" t="s">
        <v>119</v>
      </c>
      <c r="D7" s="80" t="s">
        <v>915</v>
      </c>
      <c r="E7" s="81">
        <v>7667268</v>
      </c>
      <c r="F7" s="70" t="s">
        <v>126</v>
      </c>
      <c r="G7" s="70" t="s">
        <v>28</v>
      </c>
      <c r="H7" s="70" t="s">
        <v>19</v>
      </c>
      <c r="I7" s="70" t="s">
        <v>59</v>
      </c>
      <c r="J7" s="48">
        <v>4314020</v>
      </c>
      <c r="K7" s="83">
        <v>0</v>
      </c>
      <c r="L7" s="83">
        <v>108300</v>
      </c>
      <c r="M7" s="83">
        <v>0</v>
      </c>
      <c r="N7" s="83">
        <f>SUM(J7:M7)</f>
        <v>4422320</v>
      </c>
    </row>
    <row r="8" spans="1:14" ht="38.25" hidden="1" outlineLevel="2" x14ac:dyDescent="0.25">
      <c r="A8" s="79">
        <v>3</v>
      </c>
      <c r="B8" s="70" t="s">
        <v>150</v>
      </c>
      <c r="C8" s="84">
        <v>46276262</v>
      </c>
      <c r="D8" s="80" t="s">
        <v>915</v>
      </c>
      <c r="E8" s="81">
        <v>3938476</v>
      </c>
      <c r="F8" s="70" t="s">
        <v>949</v>
      </c>
      <c r="G8" s="70" t="s">
        <v>28</v>
      </c>
      <c r="H8" s="70" t="s">
        <v>19</v>
      </c>
      <c r="I8" s="70" t="s">
        <v>153</v>
      </c>
      <c r="J8" s="48">
        <v>4433850</v>
      </c>
      <c r="K8" s="83">
        <v>0</v>
      </c>
      <c r="L8" s="83">
        <v>111300</v>
      </c>
      <c r="M8" s="83">
        <v>0</v>
      </c>
      <c r="N8" s="83">
        <f>SUM(J8:M8)</f>
        <v>4545150</v>
      </c>
    </row>
    <row r="9" spans="1:14" ht="38.25" hidden="1" outlineLevel="2" x14ac:dyDescent="0.25">
      <c r="A9" s="79">
        <v>4</v>
      </c>
      <c r="B9" s="70" t="s">
        <v>166</v>
      </c>
      <c r="C9" s="84">
        <v>44018886</v>
      </c>
      <c r="D9" s="70" t="s">
        <v>915</v>
      </c>
      <c r="E9" s="86">
        <v>2780805</v>
      </c>
      <c r="F9" s="70" t="s">
        <v>172</v>
      </c>
      <c r="G9" s="70" t="s">
        <v>28</v>
      </c>
      <c r="H9" s="70" t="s">
        <v>19</v>
      </c>
      <c r="I9" s="70" t="s">
        <v>81</v>
      </c>
      <c r="J9" s="48">
        <v>3380450</v>
      </c>
      <c r="K9" s="48">
        <v>0</v>
      </c>
      <c r="L9" s="83">
        <v>90200</v>
      </c>
      <c r="M9" s="83">
        <v>0</v>
      </c>
      <c r="N9" s="83">
        <f>SUM(J9:M9)</f>
        <v>3470650</v>
      </c>
    </row>
    <row r="10" spans="1:14" ht="38.25" hidden="1" outlineLevel="2" x14ac:dyDescent="0.25">
      <c r="A10" s="79">
        <v>5</v>
      </c>
      <c r="B10" s="70" t="s">
        <v>166</v>
      </c>
      <c r="C10" s="79">
        <v>44018886</v>
      </c>
      <c r="D10" s="80" t="s">
        <v>915</v>
      </c>
      <c r="E10" s="81">
        <v>7874565</v>
      </c>
      <c r="F10" s="70" t="s">
        <v>180</v>
      </c>
      <c r="G10" s="70" t="s">
        <v>28</v>
      </c>
      <c r="H10" s="70" t="s">
        <v>19</v>
      </c>
      <c r="I10" s="70" t="s">
        <v>81</v>
      </c>
      <c r="J10" s="48">
        <v>2516510</v>
      </c>
      <c r="K10" s="83">
        <v>0</v>
      </c>
      <c r="L10" s="83">
        <v>63100</v>
      </c>
      <c r="M10" s="83">
        <v>0</v>
      </c>
      <c r="N10" s="83">
        <f>SUM(J10:M10)</f>
        <v>2579610</v>
      </c>
    </row>
    <row r="11" spans="1:14" ht="38.25" hidden="1" outlineLevel="2" x14ac:dyDescent="0.25">
      <c r="A11" s="79">
        <v>6</v>
      </c>
      <c r="B11" s="70" t="s">
        <v>281</v>
      </c>
      <c r="C11" s="79" t="s">
        <v>282</v>
      </c>
      <c r="D11" s="80" t="s">
        <v>915</v>
      </c>
      <c r="E11" s="81">
        <v>8177650</v>
      </c>
      <c r="F11" s="70" t="s">
        <v>964</v>
      </c>
      <c r="G11" s="70" t="s">
        <v>28</v>
      </c>
      <c r="H11" s="70" t="s">
        <v>19</v>
      </c>
      <c r="I11" s="70" t="s">
        <v>14</v>
      </c>
      <c r="J11" s="48">
        <v>1623680</v>
      </c>
      <c r="K11" s="83">
        <v>0</v>
      </c>
      <c r="L11" s="83">
        <v>42100</v>
      </c>
      <c r="M11" s="83">
        <v>0</v>
      </c>
      <c r="N11" s="83">
        <f>SUM(J11:M11)</f>
        <v>1665780</v>
      </c>
    </row>
    <row r="12" spans="1:14" ht="25.5" outlineLevel="1" collapsed="1" x14ac:dyDescent="0.25">
      <c r="A12" s="79"/>
      <c r="B12" s="70"/>
      <c r="C12" s="79"/>
      <c r="D12" s="95" t="s">
        <v>993</v>
      </c>
      <c r="E12" s="81"/>
      <c r="F12" s="70"/>
      <c r="G12" s="70"/>
      <c r="H12" s="70"/>
      <c r="I12" s="70"/>
      <c r="J12" s="48">
        <f>SUBTOTAL(9,J6:J11)</f>
        <v>20975440</v>
      </c>
      <c r="K12" s="83">
        <f>SUBTOTAL(9,K6:K11)</f>
        <v>0</v>
      </c>
      <c r="L12" s="83">
        <f>SUBTOTAL(9,L6:L11)</f>
        <v>415000</v>
      </c>
      <c r="M12" s="83">
        <f>SUBTOTAL(9,M6:M11)</f>
        <v>0</v>
      </c>
      <c r="N12" s="83">
        <f>SUBTOTAL(9,N6:N11)</f>
        <v>21390440</v>
      </c>
    </row>
    <row r="13" spans="1:14" ht="38.25" hidden="1" outlineLevel="2" x14ac:dyDescent="0.25">
      <c r="A13" s="79">
        <v>7</v>
      </c>
      <c r="B13" s="70" t="s">
        <v>49</v>
      </c>
      <c r="C13" s="84">
        <v>25909614</v>
      </c>
      <c r="D13" s="80" t="s">
        <v>919</v>
      </c>
      <c r="E13" s="81">
        <v>8174297</v>
      </c>
      <c r="F13" s="70" t="s">
        <v>920</v>
      </c>
      <c r="G13" s="70" t="s">
        <v>28</v>
      </c>
      <c r="H13" s="70" t="s">
        <v>52</v>
      </c>
      <c r="I13" s="70" t="s">
        <v>59</v>
      </c>
      <c r="J13" s="48">
        <v>2237500</v>
      </c>
      <c r="K13" s="83">
        <v>0</v>
      </c>
      <c r="L13" s="83">
        <v>95500</v>
      </c>
      <c r="M13" s="83">
        <v>0</v>
      </c>
      <c r="N13" s="83">
        <f>SUM(J13:M13)</f>
        <v>2333000</v>
      </c>
    </row>
    <row r="14" spans="1:14" ht="25.5" hidden="1" outlineLevel="2" x14ac:dyDescent="0.25">
      <c r="A14" s="79">
        <v>8</v>
      </c>
      <c r="B14" s="70" t="s">
        <v>150</v>
      </c>
      <c r="C14" s="79">
        <v>46276262</v>
      </c>
      <c r="D14" s="80" t="s">
        <v>919</v>
      </c>
      <c r="E14" s="81">
        <v>3747876</v>
      </c>
      <c r="F14" s="70" t="s">
        <v>623</v>
      </c>
      <c r="G14" s="70" t="s">
        <v>28</v>
      </c>
      <c r="H14" s="70" t="s">
        <v>52</v>
      </c>
      <c r="I14" s="70" t="s">
        <v>153</v>
      </c>
      <c r="J14" s="48">
        <v>2486120</v>
      </c>
      <c r="K14" s="83">
        <v>0</v>
      </c>
      <c r="L14" s="83">
        <v>106200</v>
      </c>
      <c r="M14" s="83">
        <v>0</v>
      </c>
      <c r="N14" s="83">
        <f>SUM(J14:M14)</f>
        <v>2592320</v>
      </c>
    </row>
    <row r="15" spans="1:14" ht="25.5" hidden="1" outlineLevel="2" x14ac:dyDescent="0.25">
      <c r="A15" s="79">
        <v>9</v>
      </c>
      <c r="B15" s="70" t="s">
        <v>297</v>
      </c>
      <c r="C15" s="79">
        <v>26928060</v>
      </c>
      <c r="D15" s="80" t="s">
        <v>919</v>
      </c>
      <c r="E15" s="81">
        <v>3073634</v>
      </c>
      <c r="F15" s="70" t="s">
        <v>967</v>
      </c>
      <c r="G15" s="70" t="s">
        <v>28</v>
      </c>
      <c r="H15" s="70" t="s">
        <v>52</v>
      </c>
      <c r="I15" s="70" t="s">
        <v>81</v>
      </c>
      <c r="J15" s="48">
        <v>1900000</v>
      </c>
      <c r="K15" s="83">
        <v>0</v>
      </c>
      <c r="L15" s="83">
        <v>132700</v>
      </c>
      <c r="M15" s="83">
        <v>0</v>
      </c>
      <c r="N15" s="83">
        <f>SUM(J15:M15)</f>
        <v>2032700</v>
      </c>
    </row>
    <row r="16" spans="1:14" ht="25.5" outlineLevel="1" collapsed="1" x14ac:dyDescent="0.25">
      <c r="A16" s="79"/>
      <c r="B16" s="70"/>
      <c r="C16" s="79"/>
      <c r="D16" s="95" t="s">
        <v>994</v>
      </c>
      <c r="E16" s="81"/>
      <c r="F16" s="70"/>
      <c r="G16" s="70"/>
      <c r="H16" s="70"/>
      <c r="I16" s="70"/>
      <c r="J16" s="48">
        <f>SUBTOTAL(9,J13:J15)</f>
        <v>6623620</v>
      </c>
      <c r="K16" s="83">
        <f>SUBTOTAL(9,K13:K15)</f>
        <v>0</v>
      </c>
      <c r="L16" s="83">
        <f>SUBTOTAL(9,L13:L15)</f>
        <v>334400</v>
      </c>
      <c r="M16" s="83">
        <f>SUBTOTAL(9,M13:M15)</f>
        <v>0</v>
      </c>
      <c r="N16" s="83">
        <f>SUBTOTAL(9,N13:N15)</f>
        <v>6958020</v>
      </c>
    </row>
    <row r="17" spans="1:14" ht="25.5" hidden="1" outlineLevel="2" x14ac:dyDescent="0.25">
      <c r="A17" s="79">
        <v>10</v>
      </c>
      <c r="B17" s="70" t="s">
        <v>136</v>
      </c>
      <c r="C17" s="84">
        <v>18189750</v>
      </c>
      <c r="D17" s="80" t="s">
        <v>944</v>
      </c>
      <c r="E17" s="81">
        <v>6048242</v>
      </c>
      <c r="F17" s="70" t="s">
        <v>139</v>
      </c>
      <c r="G17" s="70" t="s">
        <v>28</v>
      </c>
      <c r="H17" s="70" t="s">
        <v>52</v>
      </c>
      <c r="I17" s="70" t="s">
        <v>37</v>
      </c>
      <c r="J17" s="48">
        <v>6700000</v>
      </c>
      <c r="K17" s="83">
        <v>0</v>
      </c>
      <c r="L17" s="83">
        <v>0</v>
      </c>
      <c r="M17" s="83">
        <v>0</v>
      </c>
      <c r="N17" s="83">
        <f>SUM(J17:M17)</f>
        <v>6700000</v>
      </c>
    </row>
    <row r="18" spans="1:14" ht="25.5" hidden="1" outlineLevel="2" x14ac:dyDescent="0.25">
      <c r="A18" s="79">
        <v>11</v>
      </c>
      <c r="B18" s="70" t="s">
        <v>185</v>
      </c>
      <c r="C18" s="84">
        <v>48489336</v>
      </c>
      <c r="D18" s="80" t="s">
        <v>944</v>
      </c>
      <c r="E18" s="81">
        <v>3001486</v>
      </c>
      <c r="F18" s="70" t="s">
        <v>192</v>
      </c>
      <c r="G18" s="70" t="s">
        <v>28</v>
      </c>
      <c r="H18" s="70" t="s">
        <v>52</v>
      </c>
      <c r="I18" s="70" t="s">
        <v>187</v>
      </c>
      <c r="J18" s="48">
        <v>3693720</v>
      </c>
      <c r="K18" s="83">
        <v>0</v>
      </c>
      <c r="L18" s="83">
        <v>92500</v>
      </c>
      <c r="M18" s="83">
        <v>0</v>
      </c>
      <c r="N18" s="83">
        <f>SUM(J18:M18)</f>
        <v>3786220</v>
      </c>
    </row>
    <row r="19" spans="1:14" ht="25.5" hidden="1" outlineLevel="2" x14ac:dyDescent="0.25">
      <c r="A19" s="79">
        <v>12</v>
      </c>
      <c r="B19" s="70" t="s">
        <v>211</v>
      </c>
      <c r="C19" s="84">
        <v>47997885</v>
      </c>
      <c r="D19" s="80" t="s">
        <v>944</v>
      </c>
      <c r="E19" s="81">
        <v>3701441</v>
      </c>
      <c r="F19" s="70" t="s">
        <v>217</v>
      </c>
      <c r="G19" s="70" t="s">
        <v>28</v>
      </c>
      <c r="H19" s="70" t="s">
        <v>52</v>
      </c>
      <c r="I19" s="70" t="s">
        <v>101</v>
      </c>
      <c r="J19" s="48">
        <v>5124300</v>
      </c>
      <c r="K19" s="83">
        <v>0</v>
      </c>
      <c r="L19" s="83">
        <v>95000</v>
      </c>
      <c r="M19" s="83">
        <v>0</v>
      </c>
      <c r="N19" s="83">
        <f>SUM(J19:M19)</f>
        <v>5219300</v>
      </c>
    </row>
    <row r="20" spans="1:14" ht="25.5" hidden="1" outlineLevel="2" x14ac:dyDescent="0.25">
      <c r="A20" s="79">
        <v>13</v>
      </c>
      <c r="B20" s="70" t="s">
        <v>232</v>
      </c>
      <c r="C20" s="84">
        <v>44117434</v>
      </c>
      <c r="D20" s="80" t="s">
        <v>944</v>
      </c>
      <c r="E20" s="81">
        <v>2429799</v>
      </c>
      <c r="F20" s="70" t="s">
        <v>234</v>
      </c>
      <c r="G20" s="70" t="s">
        <v>28</v>
      </c>
      <c r="H20" s="70" t="s">
        <v>52</v>
      </c>
      <c r="I20" s="70" t="s">
        <v>14</v>
      </c>
      <c r="J20" s="48">
        <v>3987210</v>
      </c>
      <c r="K20" s="83">
        <v>0</v>
      </c>
      <c r="L20" s="83">
        <v>164600</v>
      </c>
      <c r="M20" s="83">
        <v>0</v>
      </c>
      <c r="N20" s="83">
        <f>SUM(J20:M20)</f>
        <v>4151810</v>
      </c>
    </row>
    <row r="21" spans="1:14" ht="25.5" outlineLevel="1" collapsed="1" x14ac:dyDescent="0.25">
      <c r="A21" s="79"/>
      <c r="B21" s="70"/>
      <c r="C21" s="84"/>
      <c r="D21" s="95" t="s">
        <v>995</v>
      </c>
      <c r="E21" s="81"/>
      <c r="F21" s="70"/>
      <c r="G21" s="70"/>
      <c r="H21" s="70"/>
      <c r="I21" s="70"/>
      <c r="J21" s="48">
        <f>SUBTOTAL(9,J17:J20)</f>
        <v>19505230</v>
      </c>
      <c r="K21" s="83">
        <f>SUBTOTAL(9,K17:K20)</f>
        <v>0</v>
      </c>
      <c r="L21" s="83">
        <f>SUBTOTAL(9,L17:L20)</f>
        <v>352100</v>
      </c>
      <c r="M21" s="83">
        <f>SUBTOTAL(9,M17:M20)</f>
        <v>0</v>
      </c>
      <c r="N21" s="83">
        <f>SUBTOTAL(9,N17:N20)</f>
        <v>19857330</v>
      </c>
    </row>
    <row r="22" spans="1:14" ht="38.25" hidden="1" outlineLevel="2" x14ac:dyDescent="0.25">
      <c r="A22" s="79">
        <v>14</v>
      </c>
      <c r="B22" s="70" t="s">
        <v>71</v>
      </c>
      <c r="C22" s="79">
        <v>25300083</v>
      </c>
      <c r="D22" s="80" t="s">
        <v>598</v>
      </c>
      <c r="E22" s="81">
        <v>3989281</v>
      </c>
      <c r="F22" s="70" t="s">
        <v>75</v>
      </c>
      <c r="G22" s="70" t="s">
        <v>18</v>
      </c>
      <c r="H22" s="70" t="s">
        <v>44</v>
      </c>
      <c r="I22" s="70" t="s">
        <v>14</v>
      </c>
      <c r="J22" s="48">
        <v>3313010</v>
      </c>
      <c r="K22" s="83">
        <v>0</v>
      </c>
      <c r="L22" s="83">
        <v>0</v>
      </c>
      <c r="M22" s="83">
        <v>0</v>
      </c>
      <c r="N22" s="83">
        <f>SUM(J22:M22)</f>
        <v>3313010</v>
      </c>
    </row>
    <row r="23" spans="1:14" ht="38.25" hidden="1" outlineLevel="2" x14ac:dyDescent="0.25">
      <c r="A23" s="79">
        <v>15</v>
      </c>
      <c r="B23" s="70" t="s">
        <v>71</v>
      </c>
      <c r="C23" s="79">
        <v>25300083</v>
      </c>
      <c r="D23" s="80" t="s">
        <v>598</v>
      </c>
      <c r="E23" s="81">
        <v>8323765</v>
      </c>
      <c r="F23" s="70" t="s">
        <v>78</v>
      </c>
      <c r="G23" s="70" t="s">
        <v>18</v>
      </c>
      <c r="H23" s="70" t="s">
        <v>44</v>
      </c>
      <c r="I23" s="70" t="s">
        <v>14</v>
      </c>
      <c r="J23" s="48">
        <v>2265110</v>
      </c>
      <c r="K23" s="83">
        <v>0</v>
      </c>
      <c r="L23" s="83">
        <v>0</v>
      </c>
      <c r="M23" s="83">
        <v>0</v>
      </c>
      <c r="N23" s="83">
        <f>SUM(J23:M23)</f>
        <v>2265110</v>
      </c>
    </row>
    <row r="24" spans="1:14" ht="38.25" hidden="1" outlineLevel="2" x14ac:dyDescent="0.25">
      <c r="A24" s="79">
        <v>16</v>
      </c>
      <c r="B24" s="70" t="s">
        <v>159</v>
      </c>
      <c r="C24" s="79">
        <v>70435618</v>
      </c>
      <c r="D24" s="80" t="s">
        <v>598</v>
      </c>
      <c r="E24" s="81">
        <v>1187474</v>
      </c>
      <c r="F24" s="70" t="s">
        <v>160</v>
      </c>
      <c r="G24" s="70" t="s">
        <v>18</v>
      </c>
      <c r="H24" s="70" t="s">
        <v>44</v>
      </c>
      <c r="I24" s="70" t="s">
        <v>143</v>
      </c>
      <c r="J24" s="48">
        <v>1902700</v>
      </c>
      <c r="K24" s="83">
        <v>214900</v>
      </c>
      <c r="L24" s="83">
        <v>0</v>
      </c>
      <c r="M24" s="83">
        <v>0</v>
      </c>
      <c r="N24" s="83">
        <f>SUM(J24:M24)</f>
        <v>2117600</v>
      </c>
    </row>
    <row r="25" spans="1:14" ht="38.25" hidden="1" outlineLevel="2" x14ac:dyDescent="0.25">
      <c r="A25" s="79">
        <v>17</v>
      </c>
      <c r="B25" s="70" t="s">
        <v>166</v>
      </c>
      <c r="C25" s="79">
        <v>44018886</v>
      </c>
      <c r="D25" s="80" t="s">
        <v>598</v>
      </c>
      <c r="E25" s="81">
        <v>1963715</v>
      </c>
      <c r="F25" s="70" t="s">
        <v>169</v>
      </c>
      <c r="G25" s="70" t="s">
        <v>18</v>
      </c>
      <c r="H25" s="70" t="s">
        <v>44</v>
      </c>
      <c r="I25" s="70" t="s">
        <v>81</v>
      </c>
      <c r="J25" s="48">
        <v>1517630</v>
      </c>
      <c r="K25" s="83">
        <v>120200</v>
      </c>
      <c r="L25" s="83">
        <v>0</v>
      </c>
      <c r="M25" s="83">
        <v>0</v>
      </c>
      <c r="N25" s="83">
        <f>SUM(J25:M25)</f>
        <v>1637830</v>
      </c>
    </row>
    <row r="26" spans="1:14" ht="25.5" hidden="1" outlineLevel="2" x14ac:dyDescent="0.25">
      <c r="A26" s="79">
        <v>18</v>
      </c>
      <c r="B26" s="70" t="s">
        <v>166</v>
      </c>
      <c r="C26" s="79">
        <v>44018886</v>
      </c>
      <c r="D26" s="80" t="s">
        <v>598</v>
      </c>
      <c r="E26" s="81">
        <v>5553082</v>
      </c>
      <c r="F26" s="70" t="s">
        <v>178</v>
      </c>
      <c r="G26" s="70" t="s">
        <v>18</v>
      </c>
      <c r="H26" s="70" t="s">
        <v>13</v>
      </c>
      <c r="I26" s="70" t="s">
        <v>81</v>
      </c>
      <c r="J26" s="48">
        <v>1040300</v>
      </c>
      <c r="K26" s="83">
        <v>158500</v>
      </c>
      <c r="L26" s="83">
        <v>0</v>
      </c>
      <c r="M26" s="83">
        <v>0</v>
      </c>
      <c r="N26" s="83">
        <f>SUM(J26:M26)</f>
        <v>1198800</v>
      </c>
    </row>
    <row r="27" spans="1:14" ht="25.5" hidden="1" outlineLevel="2" x14ac:dyDescent="0.25">
      <c r="A27" s="79">
        <v>19</v>
      </c>
      <c r="B27" s="70" t="s">
        <v>232</v>
      </c>
      <c r="C27" s="79">
        <v>44117434</v>
      </c>
      <c r="D27" s="80" t="s">
        <v>598</v>
      </c>
      <c r="E27" s="81">
        <v>3219933</v>
      </c>
      <c r="F27" s="70" t="s">
        <v>235</v>
      </c>
      <c r="G27" s="70" t="s">
        <v>18</v>
      </c>
      <c r="H27" s="70" t="s">
        <v>13</v>
      </c>
      <c r="I27" s="70" t="s">
        <v>14</v>
      </c>
      <c r="J27" s="48">
        <v>1287840</v>
      </c>
      <c r="K27" s="83">
        <v>190200</v>
      </c>
      <c r="L27" s="83">
        <v>0</v>
      </c>
      <c r="M27" s="83">
        <v>0</v>
      </c>
      <c r="N27" s="83">
        <f>SUM(J27:M27)</f>
        <v>1478040</v>
      </c>
    </row>
    <row r="28" spans="1:14" outlineLevel="1" collapsed="1" x14ac:dyDescent="0.25">
      <c r="A28" s="79"/>
      <c r="B28" s="70"/>
      <c r="C28" s="79"/>
      <c r="D28" s="95" t="s">
        <v>667</v>
      </c>
      <c r="E28" s="81"/>
      <c r="F28" s="70"/>
      <c r="G28" s="70"/>
      <c r="H28" s="70"/>
      <c r="I28" s="70"/>
      <c r="J28" s="48">
        <f>SUBTOTAL(9,J22:J27)</f>
        <v>11326590</v>
      </c>
      <c r="K28" s="83">
        <f>SUBTOTAL(9,K22:K27)</f>
        <v>683800</v>
      </c>
      <c r="L28" s="83">
        <f>SUBTOTAL(9,L22:L27)</f>
        <v>0</v>
      </c>
      <c r="M28" s="83">
        <f>SUBTOTAL(9,M22:M27)</f>
        <v>0</v>
      </c>
      <c r="N28" s="83">
        <f>SUBTOTAL(9,N22:N27)</f>
        <v>12010390</v>
      </c>
    </row>
    <row r="29" spans="1:14" ht="38.25" hidden="1" outlineLevel="2" x14ac:dyDescent="0.25">
      <c r="A29" s="79">
        <v>20</v>
      </c>
      <c r="B29" s="70" t="s">
        <v>909</v>
      </c>
      <c r="C29" s="79">
        <v>66934702</v>
      </c>
      <c r="D29" s="80" t="s">
        <v>603</v>
      </c>
      <c r="E29" s="81">
        <v>2476364</v>
      </c>
      <c r="F29" s="70" t="s">
        <v>910</v>
      </c>
      <c r="G29" s="70" t="s">
        <v>18</v>
      </c>
      <c r="H29" s="70" t="s">
        <v>44</v>
      </c>
      <c r="I29" s="70" t="s">
        <v>101</v>
      </c>
      <c r="J29" s="48">
        <v>357500</v>
      </c>
      <c r="K29" s="83">
        <v>0</v>
      </c>
      <c r="L29" s="83">
        <v>0</v>
      </c>
      <c r="M29" s="83">
        <v>0</v>
      </c>
      <c r="N29" s="83">
        <f>SUM(J29:M29)</f>
        <v>357500</v>
      </c>
    </row>
    <row r="30" spans="1:14" ht="38.25" hidden="1" outlineLevel="2" x14ac:dyDescent="0.25">
      <c r="A30" s="79">
        <v>21</v>
      </c>
      <c r="B30" s="70" t="s">
        <v>699</v>
      </c>
      <c r="C30" s="79">
        <v>70829560</v>
      </c>
      <c r="D30" s="80" t="s">
        <v>603</v>
      </c>
      <c r="E30" s="81">
        <v>3253298</v>
      </c>
      <c r="F30" s="70" t="s">
        <v>911</v>
      </c>
      <c r="G30" s="70" t="s">
        <v>18</v>
      </c>
      <c r="H30" s="70" t="s">
        <v>44</v>
      </c>
      <c r="I30" s="70" t="s">
        <v>14</v>
      </c>
      <c r="J30" s="48">
        <v>1201390</v>
      </c>
      <c r="K30" s="83">
        <v>99300</v>
      </c>
      <c r="L30" s="83">
        <v>0</v>
      </c>
      <c r="M30" s="83">
        <v>0</v>
      </c>
      <c r="N30" s="83">
        <f>SUM(J30:M30)</f>
        <v>1300690</v>
      </c>
    </row>
    <row r="31" spans="1:14" ht="38.25" hidden="1" outlineLevel="2" x14ac:dyDescent="0.25">
      <c r="A31" s="79">
        <v>22</v>
      </c>
      <c r="B31" s="70" t="s">
        <v>87</v>
      </c>
      <c r="C31" s="79">
        <v>65267991</v>
      </c>
      <c r="D31" s="80" t="s">
        <v>603</v>
      </c>
      <c r="E31" s="81">
        <v>8496098</v>
      </c>
      <c r="F31" s="70" t="s">
        <v>933</v>
      </c>
      <c r="G31" s="70" t="s">
        <v>18</v>
      </c>
      <c r="H31" s="70" t="s">
        <v>44</v>
      </c>
      <c r="I31" s="70" t="s">
        <v>81</v>
      </c>
      <c r="J31" s="48">
        <v>1524840</v>
      </c>
      <c r="K31" s="83">
        <v>0</v>
      </c>
      <c r="L31" s="83">
        <v>0</v>
      </c>
      <c r="M31" s="83">
        <v>0</v>
      </c>
      <c r="N31" s="83">
        <f>SUM(J31:M31)</f>
        <v>1524840</v>
      </c>
    </row>
    <row r="32" spans="1:14" ht="25.5" hidden="1" outlineLevel="2" x14ac:dyDescent="0.25">
      <c r="A32" s="79">
        <v>23</v>
      </c>
      <c r="B32" s="70" t="s">
        <v>91</v>
      </c>
      <c r="C32" s="79">
        <v>73633178</v>
      </c>
      <c r="D32" s="80" t="s">
        <v>603</v>
      </c>
      <c r="E32" s="81">
        <v>3893111</v>
      </c>
      <c r="F32" s="70" t="s">
        <v>609</v>
      </c>
      <c r="G32" s="70" t="s">
        <v>18</v>
      </c>
      <c r="H32" s="70" t="s">
        <v>13</v>
      </c>
      <c r="I32" s="70" t="s">
        <v>59</v>
      </c>
      <c r="J32" s="48">
        <v>1824470</v>
      </c>
      <c r="K32" s="83">
        <v>146300</v>
      </c>
      <c r="L32" s="83">
        <v>0</v>
      </c>
      <c r="M32" s="83">
        <v>0</v>
      </c>
      <c r="N32" s="83">
        <f>SUM(J32:M32)</f>
        <v>1970770</v>
      </c>
    </row>
    <row r="33" spans="1:14" ht="25.5" hidden="1" outlineLevel="2" x14ac:dyDescent="0.25">
      <c r="A33" s="79">
        <v>24</v>
      </c>
      <c r="B33" s="70" t="s">
        <v>99</v>
      </c>
      <c r="C33" s="79">
        <v>73632783</v>
      </c>
      <c r="D33" s="80" t="s">
        <v>603</v>
      </c>
      <c r="E33" s="81">
        <v>7371787</v>
      </c>
      <c r="F33" s="70" t="s">
        <v>105</v>
      </c>
      <c r="G33" s="70" t="s">
        <v>18</v>
      </c>
      <c r="H33" s="70" t="s">
        <v>13</v>
      </c>
      <c r="I33" s="70" t="s">
        <v>101</v>
      </c>
      <c r="J33" s="48">
        <v>2053120</v>
      </c>
      <c r="K33" s="83">
        <v>70000</v>
      </c>
      <c r="L33" s="83">
        <v>0</v>
      </c>
      <c r="M33" s="83">
        <v>0</v>
      </c>
      <c r="N33" s="83">
        <f>SUM(J33:M33)</f>
        <v>2123120</v>
      </c>
    </row>
    <row r="34" spans="1:14" ht="25.5" hidden="1" outlineLevel="2" x14ac:dyDescent="0.25">
      <c r="A34" s="79">
        <v>25</v>
      </c>
      <c r="B34" s="70" t="s">
        <v>129</v>
      </c>
      <c r="C34" s="79">
        <v>47930560</v>
      </c>
      <c r="D34" s="80" t="s">
        <v>603</v>
      </c>
      <c r="E34" s="81">
        <v>4868538</v>
      </c>
      <c r="F34" s="70" t="s">
        <v>131</v>
      </c>
      <c r="G34" s="70" t="s">
        <v>18</v>
      </c>
      <c r="H34" s="70" t="s">
        <v>13</v>
      </c>
      <c r="I34" s="70" t="s">
        <v>56</v>
      </c>
      <c r="J34" s="48">
        <v>1829230</v>
      </c>
      <c r="K34" s="83">
        <v>146600</v>
      </c>
      <c r="L34" s="83">
        <v>0</v>
      </c>
      <c r="M34" s="83">
        <v>0</v>
      </c>
      <c r="N34" s="83">
        <f>SUM(J34:M34)</f>
        <v>1975830</v>
      </c>
    </row>
    <row r="35" spans="1:14" hidden="1" outlineLevel="2" x14ac:dyDescent="0.25">
      <c r="A35" s="79">
        <v>26</v>
      </c>
      <c r="B35" s="70" t="s">
        <v>142</v>
      </c>
      <c r="C35" s="79">
        <v>73633071</v>
      </c>
      <c r="D35" s="80" t="s">
        <v>603</v>
      </c>
      <c r="E35" s="81">
        <v>3349012</v>
      </c>
      <c r="F35" s="70" t="s">
        <v>144</v>
      </c>
      <c r="G35" s="70" t="s">
        <v>18</v>
      </c>
      <c r="H35" s="70" t="s">
        <v>13</v>
      </c>
      <c r="I35" s="70" t="s">
        <v>143</v>
      </c>
      <c r="J35" s="48">
        <v>1281410</v>
      </c>
      <c r="K35" s="83">
        <v>102700</v>
      </c>
      <c r="L35" s="83">
        <v>0</v>
      </c>
      <c r="M35" s="83">
        <v>0</v>
      </c>
      <c r="N35" s="83">
        <f>SUM(J35:M35)</f>
        <v>1384110</v>
      </c>
    </row>
    <row r="36" spans="1:14" ht="25.5" hidden="1" outlineLevel="2" x14ac:dyDescent="0.25">
      <c r="A36" s="79">
        <v>27</v>
      </c>
      <c r="B36" s="70" t="s">
        <v>145</v>
      </c>
      <c r="C36" s="79">
        <v>48773514</v>
      </c>
      <c r="D36" s="80" t="s">
        <v>603</v>
      </c>
      <c r="E36" s="81">
        <v>8251985</v>
      </c>
      <c r="F36" s="70" t="s">
        <v>149</v>
      </c>
      <c r="G36" s="70" t="s">
        <v>18</v>
      </c>
      <c r="H36" s="70" t="s">
        <v>13</v>
      </c>
      <c r="I36" s="70" t="s">
        <v>59</v>
      </c>
      <c r="J36" s="48">
        <v>1190900</v>
      </c>
      <c r="K36" s="83">
        <v>95500</v>
      </c>
      <c r="L36" s="83">
        <v>0</v>
      </c>
      <c r="M36" s="83">
        <v>0</v>
      </c>
      <c r="N36" s="83">
        <f>SUM(J36:M36)</f>
        <v>1286400</v>
      </c>
    </row>
    <row r="37" spans="1:14" hidden="1" outlineLevel="2" x14ac:dyDescent="0.25">
      <c r="A37" s="79">
        <v>28</v>
      </c>
      <c r="B37" s="70" t="s">
        <v>185</v>
      </c>
      <c r="C37" s="79">
        <v>48489336</v>
      </c>
      <c r="D37" s="80" t="s">
        <v>603</v>
      </c>
      <c r="E37" s="81">
        <v>8320216</v>
      </c>
      <c r="F37" s="70" t="s">
        <v>203</v>
      </c>
      <c r="G37" s="70" t="s">
        <v>18</v>
      </c>
      <c r="H37" s="70" t="s">
        <v>13</v>
      </c>
      <c r="I37" s="70" t="s">
        <v>187</v>
      </c>
      <c r="J37" s="48">
        <v>1086100</v>
      </c>
      <c r="K37" s="83">
        <v>87000</v>
      </c>
      <c r="L37" s="83">
        <v>0</v>
      </c>
      <c r="M37" s="83">
        <v>0</v>
      </c>
      <c r="N37" s="83">
        <f>SUM(J37:M37)</f>
        <v>1173100</v>
      </c>
    </row>
    <row r="38" spans="1:14" ht="38.25" hidden="1" outlineLevel="2" x14ac:dyDescent="0.25">
      <c r="A38" s="79">
        <v>29</v>
      </c>
      <c r="B38" s="70" t="s">
        <v>206</v>
      </c>
      <c r="C38" s="79">
        <v>73633607</v>
      </c>
      <c r="D38" s="80" t="s">
        <v>603</v>
      </c>
      <c r="E38" s="81">
        <v>9612699</v>
      </c>
      <c r="F38" s="70" t="s">
        <v>210</v>
      </c>
      <c r="G38" s="70" t="s">
        <v>18</v>
      </c>
      <c r="H38" s="70" t="s">
        <v>44</v>
      </c>
      <c r="I38" s="70" t="s">
        <v>53</v>
      </c>
      <c r="J38" s="48">
        <v>1233000</v>
      </c>
      <c r="K38" s="83">
        <v>0</v>
      </c>
      <c r="L38" s="83">
        <v>0</v>
      </c>
      <c r="M38" s="83">
        <v>0</v>
      </c>
      <c r="N38" s="83">
        <f>SUM(J38:M38)</f>
        <v>1233000</v>
      </c>
    </row>
    <row r="39" spans="1:14" ht="25.5" hidden="1" outlineLevel="2" x14ac:dyDescent="0.25">
      <c r="A39" s="79">
        <v>30</v>
      </c>
      <c r="B39" s="70" t="s">
        <v>211</v>
      </c>
      <c r="C39" s="79">
        <v>47997885</v>
      </c>
      <c r="D39" s="80" t="s">
        <v>603</v>
      </c>
      <c r="E39" s="81">
        <v>1669176</v>
      </c>
      <c r="F39" s="70" t="s">
        <v>212</v>
      </c>
      <c r="G39" s="70" t="s">
        <v>18</v>
      </c>
      <c r="H39" s="70" t="s">
        <v>13</v>
      </c>
      <c r="I39" s="70" t="s">
        <v>213</v>
      </c>
      <c r="J39" s="48">
        <v>2572360</v>
      </c>
      <c r="K39" s="83">
        <v>206200</v>
      </c>
      <c r="L39" s="83">
        <v>0</v>
      </c>
      <c r="M39" s="83">
        <v>0</v>
      </c>
      <c r="N39" s="83">
        <f>SUM(J39:M39)</f>
        <v>2778560</v>
      </c>
    </row>
    <row r="40" spans="1:14" hidden="1" outlineLevel="2" x14ac:dyDescent="0.25">
      <c r="A40" s="79">
        <v>31</v>
      </c>
      <c r="B40" s="70" t="s">
        <v>228</v>
      </c>
      <c r="C40" s="79">
        <v>44740778</v>
      </c>
      <c r="D40" s="80" t="s">
        <v>603</v>
      </c>
      <c r="E40" s="81">
        <v>1424535</v>
      </c>
      <c r="F40" s="70" t="s">
        <v>955</v>
      </c>
      <c r="G40" s="70" t="s">
        <v>18</v>
      </c>
      <c r="H40" s="70" t="s">
        <v>13</v>
      </c>
      <c r="I40" s="70" t="s">
        <v>59</v>
      </c>
      <c r="J40" s="48">
        <v>1062290</v>
      </c>
      <c r="K40" s="83">
        <v>85100</v>
      </c>
      <c r="L40" s="83">
        <v>0</v>
      </c>
      <c r="M40" s="83">
        <v>0</v>
      </c>
      <c r="N40" s="83">
        <f>SUM(J40:M40)</f>
        <v>1147390</v>
      </c>
    </row>
    <row r="41" spans="1:14" ht="25.5" hidden="1" outlineLevel="2" x14ac:dyDescent="0.25">
      <c r="A41" s="79">
        <v>32</v>
      </c>
      <c r="B41" s="70" t="s">
        <v>242</v>
      </c>
      <c r="C41" s="79">
        <v>26870011</v>
      </c>
      <c r="D41" s="80" t="s">
        <v>603</v>
      </c>
      <c r="E41" s="81">
        <v>4198127</v>
      </c>
      <c r="F41" s="70" t="s">
        <v>243</v>
      </c>
      <c r="G41" s="70" t="s">
        <v>18</v>
      </c>
      <c r="H41" s="70" t="s">
        <v>13</v>
      </c>
      <c r="I41" s="70" t="s">
        <v>59</v>
      </c>
      <c r="J41" s="48">
        <v>736500</v>
      </c>
      <c r="K41" s="83">
        <v>62600</v>
      </c>
      <c r="L41" s="83">
        <v>0</v>
      </c>
      <c r="M41" s="83">
        <v>0</v>
      </c>
      <c r="N41" s="83">
        <f>SUM(J41:M41)</f>
        <v>799100</v>
      </c>
    </row>
    <row r="42" spans="1:14" ht="38.25" hidden="1" outlineLevel="2" x14ac:dyDescent="0.25">
      <c r="A42" s="79">
        <v>33</v>
      </c>
      <c r="B42" s="70" t="s">
        <v>634</v>
      </c>
      <c r="C42" s="79" t="s">
        <v>260</v>
      </c>
      <c r="D42" s="80" t="s">
        <v>603</v>
      </c>
      <c r="E42" s="81">
        <v>1499287</v>
      </c>
      <c r="F42" s="70" t="s">
        <v>264</v>
      </c>
      <c r="G42" s="70" t="s">
        <v>18</v>
      </c>
      <c r="H42" s="70" t="s">
        <v>44</v>
      </c>
      <c r="I42" s="70" t="s">
        <v>153</v>
      </c>
      <c r="J42" s="48">
        <v>1617250</v>
      </c>
      <c r="K42" s="83">
        <v>133700</v>
      </c>
      <c r="L42" s="83">
        <v>0</v>
      </c>
      <c r="M42" s="83">
        <v>0</v>
      </c>
      <c r="N42" s="83">
        <f>SUM(J42:M42)</f>
        <v>1750950</v>
      </c>
    </row>
    <row r="43" spans="1:14" ht="25.5" hidden="1" outlineLevel="2" x14ac:dyDescent="0.25">
      <c r="A43" s="79">
        <v>34</v>
      </c>
      <c r="B43" s="70" t="s">
        <v>634</v>
      </c>
      <c r="C43" s="79" t="s">
        <v>260</v>
      </c>
      <c r="D43" s="80" t="s">
        <v>603</v>
      </c>
      <c r="E43" s="81">
        <v>5181469</v>
      </c>
      <c r="F43" s="70" t="s">
        <v>275</v>
      </c>
      <c r="G43" s="70" t="s">
        <v>18</v>
      </c>
      <c r="H43" s="70" t="s">
        <v>13</v>
      </c>
      <c r="I43" s="70" t="s">
        <v>14</v>
      </c>
      <c r="J43" s="48">
        <v>2381810</v>
      </c>
      <c r="K43" s="83">
        <v>191000</v>
      </c>
      <c r="L43" s="83">
        <v>0</v>
      </c>
      <c r="M43" s="83">
        <v>0</v>
      </c>
      <c r="N43" s="83">
        <f>SUM(J43:M43)</f>
        <v>2572810</v>
      </c>
    </row>
    <row r="44" spans="1:14" ht="38.25" hidden="1" outlineLevel="2" x14ac:dyDescent="0.25">
      <c r="A44" s="79">
        <v>35</v>
      </c>
      <c r="B44" s="70" t="s">
        <v>634</v>
      </c>
      <c r="C44" s="79" t="s">
        <v>260</v>
      </c>
      <c r="D44" s="80" t="s">
        <v>603</v>
      </c>
      <c r="E44" s="81">
        <v>6965352</v>
      </c>
      <c r="F44" s="70" t="s">
        <v>269</v>
      </c>
      <c r="G44" s="70" t="s">
        <v>18</v>
      </c>
      <c r="H44" s="70" t="s">
        <v>44</v>
      </c>
      <c r="I44" s="70" t="s">
        <v>59</v>
      </c>
      <c r="J44" s="48">
        <v>2652300</v>
      </c>
      <c r="K44" s="83">
        <v>219200</v>
      </c>
      <c r="L44" s="83">
        <v>0</v>
      </c>
      <c r="M44" s="83">
        <v>0</v>
      </c>
      <c r="N44" s="83">
        <f>SUM(J44:M44)</f>
        <v>2871500</v>
      </c>
    </row>
    <row r="45" spans="1:14" ht="38.25" hidden="1" outlineLevel="2" x14ac:dyDescent="0.25">
      <c r="A45" s="79">
        <v>36</v>
      </c>
      <c r="B45" s="70" t="s">
        <v>311</v>
      </c>
      <c r="C45" s="79">
        <v>62180444</v>
      </c>
      <c r="D45" s="80" t="s">
        <v>603</v>
      </c>
      <c r="E45" s="81">
        <v>1373730</v>
      </c>
      <c r="F45" s="70" t="s">
        <v>312</v>
      </c>
      <c r="G45" s="70" t="s">
        <v>18</v>
      </c>
      <c r="H45" s="70" t="s">
        <v>13</v>
      </c>
      <c r="I45" s="70" t="s">
        <v>153</v>
      </c>
      <c r="J45" s="48">
        <v>738360</v>
      </c>
      <c r="K45" s="83">
        <v>59200</v>
      </c>
      <c r="L45" s="83">
        <v>0</v>
      </c>
      <c r="M45" s="83">
        <v>0</v>
      </c>
      <c r="N45" s="83">
        <f>SUM(J45:M45)</f>
        <v>797560</v>
      </c>
    </row>
    <row r="46" spans="1:14" ht="51" hidden="1" outlineLevel="2" x14ac:dyDescent="0.25">
      <c r="A46" s="79">
        <v>37</v>
      </c>
      <c r="B46" s="70" t="s">
        <v>319</v>
      </c>
      <c r="C46" s="79">
        <v>71193430</v>
      </c>
      <c r="D46" s="80" t="s">
        <v>603</v>
      </c>
      <c r="E46" s="81">
        <v>6962438</v>
      </c>
      <c r="F46" s="70" t="s">
        <v>328</v>
      </c>
      <c r="G46" s="70" t="s">
        <v>18</v>
      </c>
      <c r="H46" s="70" t="s">
        <v>44</v>
      </c>
      <c r="I46" s="70" t="s">
        <v>37</v>
      </c>
      <c r="J46" s="48">
        <v>970350</v>
      </c>
      <c r="K46" s="83">
        <v>80200</v>
      </c>
      <c r="L46" s="83">
        <v>0</v>
      </c>
      <c r="M46" s="83">
        <v>0</v>
      </c>
      <c r="N46" s="83">
        <f>SUM(J46:M46)</f>
        <v>1050550</v>
      </c>
    </row>
    <row r="47" spans="1:14" ht="63.75" hidden="1" outlineLevel="2" x14ac:dyDescent="0.25">
      <c r="A47" s="79">
        <v>38</v>
      </c>
      <c r="B47" s="70" t="s">
        <v>415</v>
      </c>
      <c r="C47" s="79">
        <v>70850917</v>
      </c>
      <c r="D47" s="80" t="s">
        <v>603</v>
      </c>
      <c r="E47" s="81">
        <v>5055183</v>
      </c>
      <c r="F47" s="70" t="s">
        <v>416</v>
      </c>
      <c r="G47" s="70" t="s">
        <v>18</v>
      </c>
      <c r="H47" s="70" t="s">
        <v>44</v>
      </c>
      <c r="I47" s="70" t="s">
        <v>14</v>
      </c>
      <c r="J47" s="48">
        <v>1709670</v>
      </c>
      <c r="K47" s="83">
        <v>133700</v>
      </c>
      <c r="L47" s="83">
        <v>0</v>
      </c>
      <c r="M47" s="83">
        <v>0</v>
      </c>
      <c r="N47" s="83">
        <f>SUM(J47:M47)</f>
        <v>1843370</v>
      </c>
    </row>
    <row r="48" spans="1:14" ht="51" hidden="1" outlineLevel="2" x14ac:dyDescent="0.25">
      <c r="A48" s="79">
        <v>39</v>
      </c>
      <c r="B48" s="70" t="s">
        <v>335</v>
      </c>
      <c r="C48" s="84">
        <v>71230629</v>
      </c>
      <c r="D48" s="80" t="s">
        <v>603</v>
      </c>
      <c r="E48" s="81">
        <v>4417383</v>
      </c>
      <c r="F48" s="70" t="s">
        <v>337</v>
      </c>
      <c r="G48" s="70" t="s">
        <v>18</v>
      </c>
      <c r="H48" s="70" t="s">
        <v>44</v>
      </c>
      <c r="I48" s="70" t="s">
        <v>187</v>
      </c>
      <c r="J48" s="48">
        <v>1732770</v>
      </c>
      <c r="K48" s="83">
        <v>143200</v>
      </c>
      <c r="L48" s="83">
        <v>0</v>
      </c>
      <c r="M48" s="83">
        <v>0</v>
      </c>
      <c r="N48" s="83">
        <f>SUM(J48:M48)</f>
        <v>1875970</v>
      </c>
    </row>
    <row r="49" spans="1:14" outlineLevel="1" collapsed="1" x14ac:dyDescent="0.25">
      <c r="A49" s="79"/>
      <c r="B49" s="70"/>
      <c r="C49" s="84"/>
      <c r="D49" s="95" t="s">
        <v>668</v>
      </c>
      <c r="E49" s="81"/>
      <c r="F49" s="70"/>
      <c r="G49" s="70"/>
      <c r="H49" s="70"/>
      <c r="I49" s="70"/>
      <c r="J49" s="48">
        <f>SUBTOTAL(9,J29:J48)</f>
        <v>29755620</v>
      </c>
      <c r="K49" s="83">
        <f>SUBTOTAL(9,K29:K48)</f>
        <v>2061500</v>
      </c>
      <c r="L49" s="83">
        <f>SUBTOTAL(9,L29:L48)</f>
        <v>0</v>
      </c>
      <c r="M49" s="83">
        <f>SUBTOTAL(9,M29:M48)</f>
        <v>0</v>
      </c>
      <c r="N49" s="83">
        <f>SUBTOTAL(9,N29:N48)</f>
        <v>31817120</v>
      </c>
    </row>
    <row r="50" spans="1:14" ht="38.25" hidden="1" outlineLevel="2" x14ac:dyDescent="0.25">
      <c r="A50" s="79">
        <v>40</v>
      </c>
      <c r="B50" s="70" t="s">
        <v>634</v>
      </c>
      <c r="C50" s="79" t="s">
        <v>260</v>
      </c>
      <c r="D50" s="80" t="s">
        <v>961</v>
      </c>
      <c r="E50" s="81">
        <v>2044545</v>
      </c>
      <c r="F50" s="70" t="s">
        <v>962</v>
      </c>
      <c r="G50" s="70" t="s">
        <v>28</v>
      </c>
      <c r="H50" s="70" t="s">
        <v>44</v>
      </c>
      <c r="I50" s="70" t="s">
        <v>53</v>
      </c>
      <c r="J50" s="48">
        <v>4773800</v>
      </c>
      <c r="K50" s="83">
        <v>0</v>
      </c>
      <c r="L50" s="83">
        <v>68200</v>
      </c>
      <c r="M50" s="83">
        <v>0</v>
      </c>
      <c r="N50" s="83">
        <f>SUM(J50:M50)</f>
        <v>4842000</v>
      </c>
    </row>
    <row r="51" spans="1:14" ht="63.75" hidden="1" outlineLevel="2" x14ac:dyDescent="0.25">
      <c r="A51" s="79">
        <v>41</v>
      </c>
      <c r="B51" s="70" t="s">
        <v>415</v>
      </c>
      <c r="C51" s="84">
        <v>70850917</v>
      </c>
      <c r="D51" s="70" t="s">
        <v>961</v>
      </c>
      <c r="E51" s="86">
        <v>5277371</v>
      </c>
      <c r="F51" s="70" t="s">
        <v>752</v>
      </c>
      <c r="G51" s="70" t="s">
        <v>28</v>
      </c>
      <c r="H51" s="70" t="s">
        <v>44</v>
      </c>
      <c r="I51" s="70" t="s">
        <v>14</v>
      </c>
      <c r="J51" s="48">
        <v>8613160</v>
      </c>
      <c r="K51" s="48">
        <v>0</v>
      </c>
      <c r="L51" s="83">
        <v>109200</v>
      </c>
      <c r="M51" s="83">
        <v>0</v>
      </c>
      <c r="N51" s="83">
        <f>SUM(J51:M51)</f>
        <v>8722360</v>
      </c>
    </row>
    <row r="52" spans="1:14" ht="51" hidden="1" outlineLevel="2" x14ac:dyDescent="0.25">
      <c r="A52" s="79">
        <v>42</v>
      </c>
      <c r="B52" s="70" t="s">
        <v>423</v>
      </c>
      <c r="C52" s="79" t="s">
        <v>424</v>
      </c>
      <c r="D52" s="80" t="s">
        <v>961</v>
      </c>
      <c r="E52" s="81">
        <v>2322188</v>
      </c>
      <c r="F52" s="70" t="s">
        <v>407</v>
      </c>
      <c r="G52" s="70" t="s">
        <v>28</v>
      </c>
      <c r="H52" s="70" t="s">
        <v>44</v>
      </c>
      <c r="I52" s="70" t="s">
        <v>37</v>
      </c>
      <c r="J52" s="48">
        <v>7536510</v>
      </c>
      <c r="K52" s="83">
        <v>0</v>
      </c>
      <c r="L52" s="83">
        <v>95500</v>
      </c>
      <c r="M52" s="83">
        <v>0</v>
      </c>
      <c r="N52" s="83">
        <f>SUM(J52:M52)</f>
        <v>7632010</v>
      </c>
    </row>
    <row r="53" spans="1:14" ht="51" hidden="1" outlineLevel="2" x14ac:dyDescent="0.25">
      <c r="A53" s="79">
        <v>43</v>
      </c>
      <c r="B53" s="70" t="s">
        <v>423</v>
      </c>
      <c r="C53" s="79" t="s">
        <v>424</v>
      </c>
      <c r="D53" s="80" t="s">
        <v>961</v>
      </c>
      <c r="E53" s="81">
        <v>7895834</v>
      </c>
      <c r="F53" s="70" t="s">
        <v>753</v>
      </c>
      <c r="G53" s="70" t="s">
        <v>28</v>
      </c>
      <c r="H53" s="70" t="s">
        <v>44</v>
      </c>
      <c r="I53" s="70" t="s">
        <v>81</v>
      </c>
      <c r="J53" s="48">
        <v>6864350</v>
      </c>
      <c r="K53" s="83">
        <v>0</v>
      </c>
      <c r="L53" s="83">
        <v>72800</v>
      </c>
      <c r="M53" s="83">
        <v>0</v>
      </c>
      <c r="N53" s="83">
        <f>SUM(J53:M53)</f>
        <v>6937150</v>
      </c>
    </row>
    <row r="54" spans="1:14" ht="51" hidden="1" outlineLevel="2" x14ac:dyDescent="0.25">
      <c r="A54" s="79">
        <v>44</v>
      </c>
      <c r="B54" s="70" t="s">
        <v>436</v>
      </c>
      <c r="C54" s="79">
        <v>49562827</v>
      </c>
      <c r="D54" s="80" t="s">
        <v>961</v>
      </c>
      <c r="E54" s="81">
        <v>5730896</v>
      </c>
      <c r="F54" s="70" t="s">
        <v>981</v>
      </c>
      <c r="G54" s="70" t="s">
        <v>28</v>
      </c>
      <c r="H54" s="70" t="s">
        <v>44</v>
      </c>
      <c r="I54" s="70" t="s">
        <v>101</v>
      </c>
      <c r="J54" s="48">
        <v>6459870</v>
      </c>
      <c r="K54" s="83">
        <v>0</v>
      </c>
      <c r="L54" s="83">
        <v>81900</v>
      </c>
      <c r="M54" s="83">
        <v>0</v>
      </c>
      <c r="N54" s="83">
        <f>SUM(J54:M54)</f>
        <v>6541770</v>
      </c>
    </row>
    <row r="55" spans="1:14" ht="51" hidden="1" outlineLevel="2" x14ac:dyDescent="0.25">
      <c r="A55" s="79">
        <v>45</v>
      </c>
      <c r="B55" s="70" t="s">
        <v>436</v>
      </c>
      <c r="C55" s="79">
        <v>49562827</v>
      </c>
      <c r="D55" s="80" t="s">
        <v>961</v>
      </c>
      <c r="E55" s="81">
        <v>8138516</v>
      </c>
      <c r="F55" s="70" t="s">
        <v>760</v>
      </c>
      <c r="G55" s="70" t="s">
        <v>28</v>
      </c>
      <c r="H55" s="70" t="s">
        <v>44</v>
      </c>
      <c r="I55" s="70" t="s">
        <v>101</v>
      </c>
      <c r="J55" s="48">
        <v>6459870</v>
      </c>
      <c r="K55" s="83">
        <v>0</v>
      </c>
      <c r="L55" s="83">
        <v>81900</v>
      </c>
      <c r="M55" s="83">
        <v>0</v>
      </c>
      <c r="N55" s="83">
        <f>SUM(J55:M55)</f>
        <v>6541770</v>
      </c>
    </row>
    <row r="56" spans="1:14" ht="25.5" outlineLevel="1" collapsed="1" x14ac:dyDescent="0.25">
      <c r="A56" s="79"/>
      <c r="B56" s="70"/>
      <c r="C56" s="79"/>
      <c r="D56" s="95" t="s">
        <v>996</v>
      </c>
      <c r="E56" s="81"/>
      <c r="F56" s="70"/>
      <c r="G56" s="70"/>
      <c r="H56" s="70"/>
      <c r="I56" s="70"/>
      <c r="J56" s="48">
        <f>SUBTOTAL(9,J50:J55)</f>
        <v>40707560</v>
      </c>
      <c r="K56" s="83">
        <f>SUBTOTAL(9,K50:K55)</f>
        <v>0</v>
      </c>
      <c r="L56" s="83">
        <f>SUBTOTAL(9,L50:L55)</f>
        <v>509500</v>
      </c>
      <c r="M56" s="83">
        <f>SUBTOTAL(9,M50:M55)</f>
        <v>0</v>
      </c>
      <c r="N56" s="83">
        <f>SUBTOTAL(9,N50:N55)</f>
        <v>41217060</v>
      </c>
    </row>
    <row r="57" spans="1:14" ht="51" hidden="1" outlineLevel="2" x14ac:dyDescent="0.25">
      <c r="A57" s="79">
        <v>46</v>
      </c>
      <c r="B57" s="70" t="s">
        <v>319</v>
      </c>
      <c r="C57" s="79">
        <v>71193430</v>
      </c>
      <c r="D57" s="80" t="s">
        <v>973</v>
      </c>
      <c r="E57" s="81">
        <v>1254323</v>
      </c>
      <c r="F57" s="70" t="s">
        <v>320</v>
      </c>
      <c r="G57" s="70" t="s">
        <v>28</v>
      </c>
      <c r="H57" s="70" t="s">
        <v>44</v>
      </c>
      <c r="I57" s="70" t="s">
        <v>37</v>
      </c>
      <c r="J57" s="48">
        <v>26492040</v>
      </c>
      <c r="K57" s="83">
        <v>0</v>
      </c>
      <c r="L57" s="83">
        <v>179900</v>
      </c>
      <c r="M57" s="83">
        <v>0</v>
      </c>
      <c r="N57" s="83">
        <f>SUM(J57:M57)</f>
        <v>26671940</v>
      </c>
    </row>
    <row r="58" spans="1:14" ht="25.5" outlineLevel="1" collapsed="1" x14ac:dyDescent="0.25">
      <c r="A58" s="79"/>
      <c r="B58" s="70"/>
      <c r="C58" s="79"/>
      <c r="D58" s="95" t="s">
        <v>997</v>
      </c>
      <c r="E58" s="81"/>
      <c r="F58" s="70"/>
      <c r="G58" s="70"/>
      <c r="H58" s="70"/>
      <c r="I58" s="70"/>
      <c r="J58" s="48">
        <f>SUBTOTAL(9,J57:J57)</f>
        <v>26492040</v>
      </c>
      <c r="K58" s="83">
        <f>SUBTOTAL(9,K57:K57)</f>
        <v>0</v>
      </c>
      <c r="L58" s="83">
        <f>SUBTOTAL(9,L57:L57)</f>
        <v>179900</v>
      </c>
      <c r="M58" s="83">
        <f>SUBTOTAL(9,M57:M57)</f>
        <v>0</v>
      </c>
      <c r="N58" s="83">
        <f>SUBTOTAL(9,N57:N57)</f>
        <v>26671940</v>
      </c>
    </row>
    <row r="59" spans="1:14" ht="38.25" hidden="1" outlineLevel="2" x14ac:dyDescent="0.25">
      <c r="A59" s="79">
        <v>47</v>
      </c>
      <c r="B59" s="70" t="s">
        <v>826</v>
      </c>
      <c r="C59" s="79">
        <v>70850968</v>
      </c>
      <c r="D59" s="80" t="s">
        <v>937</v>
      </c>
      <c r="E59" s="81">
        <v>3277845</v>
      </c>
      <c r="F59" s="70" t="s">
        <v>826</v>
      </c>
      <c r="G59" s="70" t="s">
        <v>28</v>
      </c>
      <c r="H59" s="70" t="s">
        <v>44</v>
      </c>
      <c r="I59" s="70" t="s">
        <v>29</v>
      </c>
      <c r="J59" s="48">
        <v>10500000</v>
      </c>
      <c r="K59" s="83">
        <v>0</v>
      </c>
      <c r="L59" s="83">
        <v>0</v>
      </c>
      <c r="M59" s="83">
        <v>0</v>
      </c>
      <c r="N59" s="83">
        <f>SUM(J59:M59)</f>
        <v>10500000</v>
      </c>
    </row>
    <row r="60" spans="1:14" ht="38.25" hidden="1" outlineLevel="2" x14ac:dyDescent="0.25">
      <c r="A60" s="79">
        <v>48</v>
      </c>
      <c r="B60" s="70" t="s">
        <v>634</v>
      </c>
      <c r="C60" s="79" t="s">
        <v>260</v>
      </c>
      <c r="D60" s="80" t="s">
        <v>937</v>
      </c>
      <c r="E60" s="81">
        <v>1056682</v>
      </c>
      <c r="F60" s="70" t="s">
        <v>264</v>
      </c>
      <c r="G60" s="70" t="s">
        <v>28</v>
      </c>
      <c r="H60" s="70" t="s">
        <v>44</v>
      </c>
      <c r="I60" s="70" t="s">
        <v>153</v>
      </c>
      <c r="J60" s="48">
        <v>12391670</v>
      </c>
      <c r="K60" s="83">
        <v>0</v>
      </c>
      <c r="L60" s="83">
        <v>159200</v>
      </c>
      <c r="M60" s="83">
        <v>0</v>
      </c>
      <c r="N60" s="83">
        <f>SUM(J60:M60)</f>
        <v>12550870</v>
      </c>
    </row>
    <row r="61" spans="1:14" ht="51" hidden="1" outlineLevel="2" x14ac:dyDescent="0.25">
      <c r="A61" s="79">
        <v>49</v>
      </c>
      <c r="B61" s="70" t="s">
        <v>423</v>
      </c>
      <c r="C61" s="79" t="s">
        <v>424</v>
      </c>
      <c r="D61" s="80" t="s">
        <v>937</v>
      </c>
      <c r="E61" s="79">
        <v>3212835</v>
      </c>
      <c r="F61" s="70" t="s">
        <v>413</v>
      </c>
      <c r="G61" s="70" t="s">
        <v>28</v>
      </c>
      <c r="H61" s="70" t="s">
        <v>44</v>
      </c>
      <c r="I61" s="70" t="s">
        <v>187</v>
      </c>
      <c r="J61" s="48">
        <v>11683570</v>
      </c>
      <c r="K61" s="83">
        <v>0</v>
      </c>
      <c r="L61" s="83">
        <v>150100</v>
      </c>
      <c r="M61" s="83">
        <v>0</v>
      </c>
      <c r="N61" s="83">
        <f>SUM(J61:M61)</f>
        <v>11833670</v>
      </c>
    </row>
    <row r="62" spans="1:14" ht="51" hidden="1" outlineLevel="2" x14ac:dyDescent="0.25">
      <c r="A62" s="79">
        <v>50</v>
      </c>
      <c r="B62" s="70" t="s">
        <v>423</v>
      </c>
      <c r="C62" s="79" t="s">
        <v>424</v>
      </c>
      <c r="D62" s="80" t="s">
        <v>937</v>
      </c>
      <c r="E62" s="81">
        <v>5136643</v>
      </c>
      <c r="F62" s="70" t="s">
        <v>427</v>
      </c>
      <c r="G62" s="70" t="s">
        <v>28</v>
      </c>
      <c r="H62" s="70" t="s">
        <v>44</v>
      </c>
      <c r="I62" s="70" t="s">
        <v>81</v>
      </c>
      <c r="J62" s="48">
        <v>17277000</v>
      </c>
      <c r="K62" s="83">
        <v>0</v>
      </c>
      <c r="L62" s="83">
        <v>227500</v>
      </c>
      <c r="M62" s="83">
        <v>0</v>
      </c>
      <c r="N62" s="83">
        <f>SUM(J62:M62)</f>
        <v>17504500</v>
      </c>
    </row>
    <row r="63" spans="1:14" ht="51" hidden="1" outlineLevel="2" x14ac:dyDescent="0.25">
      <c r="A63" s="79">
        <v>51</v>
      </c>
      <c r="B63" s="70" t="s">
        <v>423</v>
      </c>
      <c r="C63" s="79" t="s">
        <v>424</v>
      </c>
      <c r="D63" s="80" t="s">
        <v>937</v>
      </c>
      <c r="E63" s="81">
        <v>9147782</v>
      </c>
      <c r="F63" s="70" t="s">
        <v>433</v>
      </c>
      <c r="G63" s="70" t="s">
        <v>28</v>
      </c>
      <c r="H63" s="70" t="s">
        <v>44</v>
      </c>
      <c r="I63" s="70" t="s">
        <v>81</v>
      </c>
      <c r="J63" s="48">
        <v>12507000</v>
      </c>
      <c r="K63" s="83">
        <v>0</v>
      </c>
      <c r="L63" s="83">
        <v>182000</v>
      </c>
      <c r="M63" s="83">
        <v>0</v>
      </c>
      <c r="N63" s="83">
        <f>SUM(J63:M63)</f>
        <v>12689000</v>
      </c>
    </row>
    <row r="64" spans="1:14" ht="51" hidden="1" outlineLevel="2" x14ac:dyDescent="0.25">
      <c r="A64" s="79">
        <v>52</v>
      </c>
      <c r="B64" s="70" t="s">
        <v>423</v>
      </c>
      <c r="C64" s="79" t="s">
        <v>424</v>
      </c>
      <c r="D64" s="80" t="s">
        <v>937</v>
      </c>
      <c r="E64" s="81">
        <v>9227617</v>
      </c>
      <c r="F64" s="70" t="s">
        <v>434</v>
      </c>
      <c r="G64" s="70" t="s">
        <v>28</v>
      </c>
      <c r="H64" s="70" t="s">
        <v>44</v>
      </c>
      <c r="I64" s="70" t="s">
        <v>81</v>
      </c>
      <c r="J64" s="48">
        <v>16205740</v>
      </c>
      <c r="K64" s="83">
        <v>0</v>
      </c>
      <c r="L64" s="83">
        <v>204700</v>
      </c>
      <c r="M64" s="83">
        <v>0</v>
      </c>
      <c r="N64" s="83">
        <f>SUM(J64:M64)</f>
        <v>16410440</v>
      </c>
    </row>
    <row r="65" spans="1:14" ht="25.5" outlineLevel="1" collapsed="1" x14ac:dyDescent="0.25">
      <c r="A65" s="79"/>
      <c r="B65" s="70"/>
      <c r="C65" s="79"/>
      <c r="D65" s="95" t="s">
        <v>998</v>
      </c>
      <c r="E65" s="81"/>
      <c r="F65" s="70"/>
      <c r="G65" s="70"/>
      <c r="H65" s="70"/>
      <c r="I65" s="70"/>
      <c r="J65" s="48">
        <f>SUBTOTAL(9,J59:J64)</f>
        <v>80564980</v>
      </c>
      <c r="K65" s="83">
        <f>SUBTOTAL(9,K59:K64)</f>
        <v>0</v>
      </c>
      <c r="L65" s="83">
        <f>SUBTOTAL(9,L59:L64)</f>
        <v>923500</v>
      </c>
      <c r="M65" s="83">
        <f>SUBTOTAL(9,M59:M64)</f>
        <v>0</v>
      </c>
      <c r="N65" s="83">
        <f>SUBTOTAL(9,N59:N64)</f>
        <v>81488480</v>
      </c>
    </row>
    <row r="66" spans="1:14" ht="51" hidden="1" outlineLevel="2" x14ac:dyDescent="0.25">
      <c r="A66" s="79">
        <v>53</v>
      </c>
      <c r="B66" s="70" t="s">
        <v>423</v>
      </c>
      <c r="C66" s="79" t="s">
        <v>424</v>
      </c>
      <c r="D66" s="80" t="s">
        <v>979</v>
      </c>
      <c r="E66" s="81">
        <v>7157277</v>
      </c>
      <c r="F66" s="70" t="s">
        <v>431</v>
      </c>
      <c r="G66" s="70" t="s">
        <v>28</v>
      </c>
      <c r="H66" s="70" t="s">
        <v>44</v>
      </c>
      <c r="I66" s="70" t="s">
        <v>81</v>
      </c>
      <c r="J66" s="48">
        <v>15403100</v>
      </c>
      <c r="K66" s="83">
        <v>0</v>
      </c>
      <c r="L66" s="83">
        <v>93400</v>
      </c>
      <c r="M66" s="83">
        <v>0</v>
      </c>
      <c r="N66" s="83">
        <f>SUM(J66:M66)</f>
        <v>15496500</v>
      </c>
    </row>
    <row r="67" spans="1:14" ht="51" hidden="1" outlineLevel="2" x14ac:dyDescent="0.25">
      <c r="A67" s="79">
        <v>54</v>
      </c>
      <c r="B67" s="70" t="s">
        <v>423</v>
      </c>
      <c r="C67" s="79" t="s">
        <v>424</v>
      </c>
      <c r="D67" s="80" t="s">
        <v>979</v>
      </c>
      <c r="E67" s="81">
        <v>7955879</v>
      </c>
      <c r="F67" s="70" t="s">
        <v>406</v>
      </c>
      <c r="G67" s="70" t="s">
        <v>28</v>
      </c>
      <c r="H67" s="70" t="s">
        <v>44</v>
      </c>
      <c r="I67" s="70" t="s">
        <v>37</v>
      </c>
      <c r="J67" s="48">
        <v>15668670</v>
      </c>
      <c r="K67" s="83">
        <v>0</v>
      </c>
      <c r="L67" s="83">
        <v>83700</v>
      </c>
      <c r="M67" s="83">
        <v>0</v>
      </c>
      <c r="N67" s="83">
        <f>SUM(J67:M67)</f>
        <v>15752370</v>
      </c>
    </row>
    <row r="68" spans="1:14" ht="25.5" outlineLevel="1" collapsed="1" x14ac:dyDescent="0.25">
      <c r="A68" s="79"/>
      <c r="B68" s="70"/>
      <c r="C68" s="79"/>
      <c r="D68" s="95" t="s">
        <v>999</v>
      </c>
      <c r="E68" s="81"/>
      <c r="F68" s="70"/>
      <c r="G68" s="70"/>
      <c r="H68" s="70"/>
      <c r="I68" s="70"/>
      <c r="J68" s="48">
        <f>SUBTOTAL(9,J66:J67)</f>
        <v>31071770</v>
      </c>
      <c r="K68" s="83">
        <f>SUBTOTAL(9,K66:K67)</f>
        <v>0</v>
      </c>
      <c r="L68" s="83">
        <f>SUBTOTAL(9,L66:L67)</f>
        <v>177100</v>
      </c>
      <c r="M68" s="83">
        <f>SUBTOTAL(9,M66:M67)</f>
        <v>0</v>
      </c>
      <c r="N68" s="83">
        <f>SUBTOTAL(9,N66:N67)</f>
        <v>31248870</v>
      </c>
    </row>
    <row r="69" spans="1:14" ht="51" hidden="1" outlineLevel="2" x14ac:dyDescent="0.25">
      <c r="A69" s="79">
        <v>55</v>
      </c>
      <c r="B69" s="70" t="s">
        <v>423</v>
      </c>
      <c r="C69" s="79" t="s">
        <v>424</v>
      </c>
      <c r="D69" s="80" t="s">
        <v>977</v>
      </c>
      <c r="E69" s="81">
        <v>5001473</v>
      </c>
      <c r="F69" s="70" t="s">
        <v>403</v>
      </c>
      <c r="G69" s="70" t="s">
        <v>28</v>
      </c>
      <c r="H69" s="70" t="s">
        <v>44</v>
      </c>
      <c r="I69" s="70" t="s">
        <v>56</v>
      </c>
      <c r="J69" s="48">
        <v>24706000</v>
      </c>
      <c r="K69" s="83">
        <v>0</v>
      </c>
      <c r="L69" s="83">
        <v>153000</v>
      </c>
      <c r="M69" s="83">
        <v>0</v>
      </c>
      <c r="N69" s="83">
        <f>SUM(J69:M69)</f>
        <v>24859000</v>
      </c>
    </row>
    <row r="70" spans="1:14" ht="51" hidden="1" outlineLevel="2" x14ac:dyDescent="0.25">
      <c r="A70" s="79">
        <v>56</v>
      </c>
      <c r="B70" s="70" t="s">
        <v>423</v>
      </c>
      <c r="C70" s="79" t="s">
        <v>424</v>
      </c>
      <c r="D70" s="80" t="s">
        <v>977</v>
      </c>
      <c r="E70" s="81">
        <v>7057786</v>
      </c>
      <c r="F70" s="70" t="s">
        <v>425</v>
      </c>
      <c r="G70" s="70" t="s">
        <v>28</v>
      </c>
      <c r="H70" s="70" t="s">
        <v>44</v>
      </c>
      <c r="I70" s="70" t="s">
        <v>81</v>
      </c>
      <c r="J70" s="48">
        <v>23861650</v>
      </c>
      <c r="K70" s="83">
        <v>0</v>
      </c>
      <c r="L70" s="83">
        <v>140100</v>
      </c>
      <c r="M70" s="83">
        <v>0</v>
      </c>
      <c r="N70" s="83">
        <f>SUM(J70:M70)</f>
        <v>24001750</v>
      </c>
    </row>
    <row r="71" spans="1:14" ht="25.5" outlineLevel="1" collapsed="1" x14ac:dyDescent="0.25">
      <c r="A71" s="79"/>
      <c r="B71" s="70"/>
      <c r="C71" s="79"/>
      <c r="D71" s="95" t="s">
        <v>1000</v>
      </c>
      <c r="E71" s="81"/>
      <c r="F71" s="70"/>
      <c r="G71" s="70"/>
      <c r="H71" s="70"/>
      <c r="I71" s="70"/>
      <c r="J71" s="48">
        <f>SUBTOTAL(9,J69:J70)</f>
        <v>48567650</v>
      </c>
      <c r="K71" s="83">
        <f>SUBTOTAL(9,K69:K70)</f>
        <v>0</v>
      </c>
      <c r="L71" s="83">
        <f>SUBTOTAL(9,L69:L70)</f>
        <v>293100</v>
      </c>
      <c r="M71" s="83">
        <f>SUBTOTAL(9,M69:M70)</f>
        <v>0</v>
      </c>
      <c r="N71" s="83">
        <f>SUBTOTAL(9,N69:N70)</f>
        <v>48860750</v>
      </c>
    </row>
    <row r="72" spans="1:14" ht="25.5" hidden="1" outlineLevel="2" x14ac:dyDescent="0.25">
      <c r="A72" s="79">
        <v>57</v>
      </c>
      <c r="B72" s="70" t="s">
        <v>91</v>
      </c>
      <c r="C72" s="79">
        <v>73633178</v>
      </c>
      <c r="D72" s="80" t="s">
        <v>936</v>
      </c>
      <c r="E72" s="81">
        <v>6211334</v>
      </c>
      <c r="F72" s="70" t="s">
        <v>95</v>
      </c>
      <c r="G72" s="70" t="s">
        <v>28</v>
      </c>
      <c r="H72" s="70" t="s">
        <v>13</v>
      </c>
      <c r="I72" s="70" t="s">
        <v>59</v>
      </c>
      <c r="J72" s="48">
        <v>3160390</v>
      </c>
      <c r="K72" s="83">
        <v>0</v>
      </c>
      <c r="L72" s="83">
        <v>142200</v>
      </c>
      <c r="M72" s="83">
        <v>0</v>
      </c>
      <c r="N72" s="83">
        <f>SUM(J72:M72)</f>
        <v>3302590</v>
      </c>
    </row>
    <row r="73" spans="1:14" ht="38.25" hidden="1" outlineLevel="2" x14ac:dyDescent="0.25">
      <c r="A73" s="79">
        <v>58</v>
      </c>
      <c r="B73" s="70" t="s">
        <v>387</v>
      </c>
      <c r="C73" s="84">
        <v>70851042</v>
      </c>
      <c r="D73" s="70" t="s">
        <v>936</v>
      </c>
      <c r="E73" s="86">
        <v>8660859</v>
      </c>
      <c r="F73" s="70" t="s">
        <v>387</v>
      </c>
      <c r="G73" s="70" t="s">
        <v>28</v>
      </c>
      <c r="H73" s="70" t="s">
        <v>13</v>
      </c>
      <c r="I73" s="70" t="s">
        <v>14</v>
      </c>
      <c r="J73" s="48">
        <v>5444000</v>
      </c>
      <c r="K73" s="48">
        <v>0</v>
      </c>
      <c r="L73" s="83">
        <v>0</v>
      </c>
      <c r="M73" s="83">
        <v>0</v>
      </c>
      <c r="N73" s="83">
        <f>SUM(J73:M73)</f>
        <v>5444000</v>
      </c>
    </row>
    <row r="74" spans="1:14" ht="25.5" hidden="1" outlineLevel="2" x14ac:dyDescent="0.25">
      <c r="A74" s="79">
        <v>59</v>
      </c>
      <c r="B74" s="70" t="s">
        <v>115</v>
      </c>
      <c r="C74" s="79">
        <v>68684053</v>
      </c>
      <c r="D74" s="80" t="s">
        <v>936</v>
      </c>
      <c r="E74" s="79">
        <v>5508286</v>
      </c>
      <c r="F74" s="70" t="s">
        <v>115</v>
      </c>
      <c r="G74" s="70" t="s">
        <v>28</v>
      </c>
      <c r="H74" s="70" t="s">
        <v>13</v>
      </c>
      <c r="I74" s="70" t="s">
        <v>37</v>
      </c>
      <c r="J74" s="48">
        <v>3200000</v>
      </c>
      <c r="K74" s="83">
        <v>0</v>
      </c>
      <c r="L74" s="83">
        <v>150100</v>
      </c>
      <c r="M74" s="83">
        <v>0</v>
      </c>
      <c r="N74" s="83">
        <f>SUM(J74:M74)</f>
        <v>3350100</v>
      </c>
    </row>
    <row r="75" spans="1:14" ht="51" hidden="1" outlineLevel="2" x14ac:dyDescent="0.25">
      <c r="A75" s="79">
        <v>60</v>
      </c>
      <c r="B75" s="70" t="s">
        <v>656</v>
      </c>
      <c r="C75" s="79">
        <v>70850909</v>
      </c>
      <c r="D75" s="80" t="s">
        <v>936</v>
      </c>
      <c r="E75" s="81">
        <v>6523437</v>
      </c>
      <c r="F75" s="70" t="s">
        <v>656</v>
      </c>
      <c r="G75" s="70" t="s">
        <v>28</v>
      </c>
      <c r="H75" s="70" t="s">
        <v>13</v>
      </c>
      <c r="I75" s="70" t="s">
        <v>143</v>
      </c>
      <c r="J75" s="48">
        <v>7023100</v>
      </c>
      <c r="K75" s="83">
        <v>0</v>
      </c>
      <c r="L75" s="83">
        <v>316200</v>
      </c>
      <c r="M75" s="83">
        <v>0</v>
      </c>
      <c r="N75" s="83">
        <f>SUM(J75:M75)</f>
        <v>7339300</v>
      </c>
    </row>
    <row r="76" spans="1:14" ht="38.25" hidden="1" outlineLevel="2" x14ac:dyDescent="0.25">
      <c r="A76" s="79">
        <v>61</v>
      </c>
      <c r="B76" s="70" t="s">
        <v>145</v>
      </c>
      <c r="C76" s="79">
        <v>48773514</v>
      </c>
      <c r="D76" s="80" t="s">
        <v>936</v>
      </c>
      <c r="E76" s="79">
        <v>5713671</v>
      </c>
      <c r="F76" s="70" t="s">
        <v>947</v>
      </c>
      <c r="G76" s="70" t="s">
        <v>28</v>
      </c>
      <c r="H76" s="70" t="s">
        <v>13</v>
      </c>
      <c r="I76" s="70" t="s">
        <v>59</v>
      </c>
      <c r="J76" s="48">
        <v>3335970</v>
      </c>
      <c r="K76" s="83">
        <v>0</v>
      </c>
      <c r="L76" s="83">
        <v>150100</v>
      </c>
      <c r="M76" s="83">
        <v>0</v>
      </c>
      <c r="N76" s="83">
        <f>SUM(J76:M76)</f>
        <v>3486070</v>
      </c>
    </row>
    <row r="77" spans="1:14" ht="25.5" hidden="1" outlineLevel="2" x14ac:dyDescent="0.25">
      <c r="A77" s="79">
        <v>62</v>
      </c>
      <c r="B77" s="70" t="s">
        <v>166</v>
      </c>
      <c r="C77" s="79">
        <v>44018886</v>
      </c>
      <c r="D77" s="80" t="s">
        <v>936</v>
      </c>
      <c r="E77" s="81">
        <v>2566221</v>
      </c>
      <c r="F77" s="70" t="s">
        <v>171</v>
      </c>
      <c r="G77" s="70" t="s">
        <v>28</v>
      </c>
      <c r="H77" s="70" t="s">
        <v>13</v>
      </c>
      <c r="I77" s="70" t="s">
        <v>81</v>
      </c>
      <c r="J77" s="48">
        <v>3940000</v>
      </c>
      <c r="K77" s="83">
        <v>0</v>
      </c>
      <c r="L77" s="83">
        <v>189700</v>
      </c>
      <c r="M77" s="83">
        <v>0</v>
      </c>
      <c r="N77" s="83">
        <f>SUM(J77:M77)</f>
        <v>4129700</v>
      </c>
    </row>
    <row r="78" spans="1:14" ht="25.5" hidden="1" outlineLevel="2" x14ac:dyDescent="0.25">
      <c r="A78" s="79">
        <v>63</v>
      </c>
      <c r="B78" s="70" t="s">
        <v>166</v>
      </c>
      <c r="C78" s="79">
        <v>44018886</v>
      </c>
      <c r="D78" s="80" t="s">
        <v>936</v>
      </c>
      <c r="E78" s="81">
        <v>9608438</v>
      </c>
      <c r="F78" s="70" t="s">
        <v>182</v>
      </c>
      <c r="G78" s="70" t="s">
        <v>28</v>
      </c>
      <c r="H78" s="70" t="s">
        <v>13</v>
      </c>
      <c r="I78" s="70" t="s">
        <v>81</v>
      </c>
      <c r="J78" s="48">
        <v>4000000</v>
      </c>
      <c r="K78" s="83">
        <v>0</v>
      </c>
      <c r="L78" s="83">
        <v>221300</v>
      </c>
      <c r="M78" s="83">
        <v>0</v>
      </c>
      <c r="N78" s="83">
        <f>SUM(J78:M78)</f>
        <v>4221300</v>
      </c>
    </row>
    <row r="79" spans="1:14" ht="25.5" hidden="1" outlineLevel="2" x14ac:dyDescent="0.25">
      <c r="A79" s="79">
        <v>64</v>
      </c>
      <c r="B79" s="70" t="s">
        <v>185</v>
      </c>
      <c r="C79" s="79">
        <v>48489336</v>
      </c>
      <c r="D79" s="80" t="s">
        <v>936</v>
      </c>
      <c r="E79" s="81">
        <v>1494420</v>
      </c>
      <c r="F79" s="70" t="s">
        <v>186</v>
      </c>
      <c r="G79" s="70" t="s">
        <v>28</v>
      </c>
      <c r="H79" s="70" t="s">
        <v>13</v>
      </c>
      <c r="I79" s="70" t="s">
        <v>187</v>
      </c>
      <c r="J79" s="48">
        <v>2106930</v>
      </c>
      <c r="K79" s="83">
        <v>0</v>
      </c>
      <c r="L79" s="83">
        <v>94800</v>
      </c>
      <c r="M79" s="83">
        <v>0</v>
      </c>
      <c r="N79" s="83">
        <f>SUM(J79:M79)</f>
        <v>2201730</v>
      </c>
    </row>
    <row r="80" spans="1:14" hidden="1" outlineLevel="2" x14ac:dyDescent="0.25">
      <c r="A80" s="79">
        <v>65</v>
      </c>
      <c r="B80" s="70" t="s">
        <v>185</v>
      </c>
      <c r="C80" s="79">
        <v>48489336</v>
      </c>
      <c r="D80" s="80" t="s">
        <v>936</v>
      </c>
      <c r="E80" s="81">
        <v>2002899</v>
      </c>
      <c r="F80" s="70" t="s">
        <v>189</v>
      </c>
      <c r="G80" s="70" t="s">
        <v>28</v>
      </c>
      <c r="H80" s="70" t="s">
        <v>13</v>
      </c>
      <c r="I80" s="70" t="s">
        <v>187</v>
      </c>
      <c r="J80" s="48">
        <v>2633660</v>
      </c>
      <c r="K80" s="83">
        <v>0</v>
      </c>
      <c r="L80" s="83">
        <v>118500</v>
      </c>
      <c r="M80" s="83">
        <v>0</v>
      </c>
      <c r="N80" s="83">
        <f>SUM(J80:M80)</f>
        <v>2752160</v>
      </c>
    </row>
    <row r="81" spans="1:14" ht="25.5" hidden="1" outlineLevel="2" x14ac:dyDescent="0.25">
      <c r="A81" s="79">
        <v>66</v>
      </c>
      <c r="B81" s="70" t="s">
        <v>185</v>
      </c>
      <c r="C81" s="79">
        <v>48489336</v>
      </c>
      <c r="D81" s="80" t="s">
        <v>936</v>
      </c>
      <c r="E81" s="81">
        <v>2694393</v>
      </c>
      <c r="F81" s="70" t="s">
        <v>191</v>
      </c>
      <c r="G81" s="70" t="s">
        <v>28</v>
      </c>
      <c r="H81" s="70" t="s">
        <v>13</v>
      </c>
      <c r="I81" s="70" t="s">
        <v>187</v>
      </c>
      <c r="J81" s="48">
        <v>2984810</v>
      </c>
      <c r="K81" s="83">
        <v>0</v>
      </c>
      <c r="L81" s="83">
        <v>134300</v>
      </c>
      <c r="M81" s="83">
        <v>0</v>
      </c>
      <c r="N81" s="83">
        <f>SUM(J81:M81)</f>
        <v>3119110</v>
      </c>
    </row>
    <row r="82" spans="1:14" ht="25.5" hidden="1" outlineLevel="2" x14ac:dyDescent="0.25">
      <c r="A82" s="79">
        <v>67</v>
      </c>
      <c r="B82" s="70" t="s">
        <v>211</v>
      </c>
      <c r="C82" s="79">
        <v>47997885</v>
      </c>
      <c r="D82" s="80" t="s">
        <v>936</v>
      </c>
      <c r="E82" s="81">
        <v>8071473</v>
      </c>
      <c r="F82" s="70" t="s">
        <v>224</v>
      </c>
      <c r="G82" s="70" t="s">
        <v>28</v>
      </c>
      <c r="H82" s="70" t="s">
        <v>13</v>
      </c>
      <c r="I82" s="70" t="s">
        <v>213</v>
      </c>
      <c r="J82" s="48">
        <v>4565010</v>
      </c>
      <c r="K82" s="83">
        <v>0</v>
      </c>
      <c r="L82" s="83">
        <v>205500</v>
      </c>
      <c r="M82" s="83">
        <v>0</v>
      </c>
      <c r="N82" s="83">
        <f>SUM(J82:M82)</f>
        <v>4770510</v>
      </c>
    </row>
    <row r="83" spans="1:14" ht="25.5" hidden="1" outlineLevel="2" x14ac:dyDescent="0.25">
      <c r="A83" s="79">
        <v>68</v>
      </c>
      <c r="B83" s="70" t="s">
        <v>237</v>
      </c>
      <c r="C83" s="79">
        <v>70599858</v>
      </c>
      <c r="D83" s="80" t="s">
        <v>936</v>
      </c>
      <c r="E83" s="81">
        <v>1898055</v>
      </c>
      <c r="F83" s="70" t="s">
        <v>238</v>
      </c>
      <c r="G83" s="70" t="s">
        <v>28</v>
      </c>
      <c r="H83" s="70" t="s">
        <v>13</v>
      </c>
      <c r="I83" s="70" t="s">
        <v>101</v>
      </c>
      <c r="J83" s="48">
        <v>3511550</v>
      </c>
      <c r="K83" s="83">
        <v>0</v>
      </c>
      <c r="L83" s="83">
        <v>0</v>
      </c>
      <c r="M83" s="83">
        <v>0</v>
      </c>
      <c r="N83" s="83">
        <f>SUM(J83:M83)</f>
        <v>3511550</v>
      </c>
    </row>
    <row r="84" spans="1:14" ht="51" hidden="1" outlineLevel="2" x14ac:dyDescent="0.25">
      <c r="A84" s="79">
        <v>69</v>
      </c>
      <c r="B84" s="70" t="s">
        <v>253</v>
      </c>
      <c r="C84" s="79">
        <v>63029391</v>
      </c>
      <c r="D84" s="80" t="s">
        <v>936</v>
      </c>
      <c r="E84" s="81">
        <v>7633164</v>
      </c>
      <c r="F84" s="70" t="s">
        <v>254</v>
      </c>
      <c r="G84" s="70" t="s">
        <v>28</v>
      </c>
      <c r="H84" s="70" t="s">
        <v>13</v>
      </c>
      <c r="I84" s="70" t="s">
        <v>14</v>
      </c>
      <c r="J84" s="48">
        <v>3335970</v>
      </c>
      <c r="K84" s="83">
        <v>0</v>
      </c>
      <c r="L84" s="83">
        <v>150100</v>
      </c>
      <c r="M84" s="83">
        <v>0</v>
      </c>
      <c r="N84" s="83">
        <f>SUM(J84:M84)</f>
        <v>3486070</v>
      </c>
    </row>
    <row r="85" spans="1:14" hidden="1" outlineLevel="2" x14ac:dyDescent="0.25">
      <c r="A85" s="79">
        <v>70</v>
      </c>
      <c r="B85" s="70" t="s">
        <v>634</v>
      </c>
      <c r="C85" s="79" t="s">
        <v>260</v>
      </c>
      <c r="D85" s="80" t="s">
        <v>936</v>
      </c>
      <c r="E85" s="81">
        <v>4961534</v>
      </c>
      <c r="F85" s="70" t="s">
        <v>962</v>
      </c>
      <c r="G85" s="70" t="s">
        <v>28</v>
      </c>
      <c r="H85" s="70" t="s">
        <v>13</v>
      </c>
      <c r="I85" s="70" t="s">
        <v>53</v>
      </c>
      <c r="J85" s="48">
        <v>2633660</v>
      </c>
      <c r="K85" s="83">
        <v>0</v>
      </c>
      <c r="L85" s="83">
        <v>118500</v>
      </c>
      <c r="M85" s="83">
        <v>0</v>
      </c>
      <c r="N85" s="83">
        <f>SUM(J85:M85)</f>
        <v>2752160</v>
      </c>
    </row>
    <row r="86" spans="1:14" ht="51" hidden="1" outlineLevel="2" x14ac:dyDescent="0.25">
      <c r="A86" s="79">
        <v>71</v>
      </c>
      <c r="B86" s="70" t="s">
        <v>423</v>
      </c>
      <c r="C86" s="79" t="s">
        <v>424</v>
      </c>
      <c r="D86" s="80" t="s">
        <v>936</v>
      </c>
      <c r="E86" s="81">
        <v>5582729</v>
      </c>
      <c r="F86" s="70" t="s">
        <v>428</v>
      </c>
      <c r="G86" s="70" t="s">
        <v>28</v>
      </c>
      <c r="H86" s="70" t="s">
        <v>13</v>
      </c>
      <c r="I86" s="70" t="s">
        <v>81</v>
      </c>
      <c r="J86" s="48">
        <v>6671940</v>
      </c>
      <c r="K86" s="83">
        <v>0</v>
      </c>
      <c r="L86" s="83">
        <v>300300</v>
      </c>
      <c r="M86" s="83">
        <v>0</v>
      </c>
      <c r="N86" s="83">
        <f>SUM(J86:M86)</f>
        <v>6972240</v>
      </c>
    </row>
    <row r="87" spans="1:14" ht="25.5" customHeight="1" outlineLevel="1" collapsed="1" x14ac:dyDescent="0.25">
      <c r="A87" s="79"/>
      <c r="B87" s="70"/>
      <c r="C87" s="79"/>
      <c r="D87" s="95" t="s">
        <v>1001</v>
      </c>
      <c r="E87" s="81"/>
      <c r="F87" s="70"/>
      <c r="G87" s="70"/>
      <c r="H87" s="70"/>
      <c r="I87" s="70"/>
      <c r="J87" s="48">
        <f>SUBTOTAL(9,J72:J86)</f>
        <v>58546990</v>
      </c>
      <c r="K87" s="83">
        <f>SUBTOTAL(9,K72:K86)</f>
        <v>0</v>
      </c>
      <c r="L87" s="83">
        <f>SUBTOTAL(9,L72:L86)</f>
        <v>2291600</v>
      </c>
      <c r="M87" s="83">
        <f>SUBTOTAL(9,M72:M86)</f>
        <v>0</v>
      </c>
      <c r="N87" s="83">
        <f>SUBTOTAL(9,N72:N86)</f>
        <v>60838590</v>
      </c>
    </row>
    <row r="88" spans="1:14" ht="38.25" hidden="1" outlineLevel="2" x14ac:dyDescent="0.25">
      <c r="A88" s="79">
        <v>72</v>
      </c>
      <c r="B88" s="70" t="s">
        <v>65</v>
      </c>
      <c r="C88" s="79">
        <v>47934531</v>
      </c>
      <c r="D88" s="80" t="s">
        <v>924</v>
      </c>
      <c r="E88" s="81">
        <v>1375503</v>
      </c>
      <c r="F88" s="70" t="s">
        <v>65</v>
      </c>
      <c r="G88" s="70" t="s">
        <v>28</v>
      </c>
      <c r="H88" s="70" t="s">
        <v>13</v>
      </c>
      <c r="I88" s="70" t="s">
        <v>66</v>
      </c>
      <c r="J88" s="48">
        <v>15745290</v>
      </c>
      <c r="K88" s="83">
        <v>0</v>
      </c>
      <c r="L88" s="83">
        <v>470800</v>
      </c>
      <c r="M88" s="83">
        <v>0</v>
      </c>
      <c r="N88" s="83">
        <f>SUM(J88:M88)</f>
        <v>16216090</v>
      </c>
    </row>
    <row r="89" spans="1:14" ht="38.25" hidden="1" outlineLevel="2" x14ac:dyDescent="0.25">
      <c r="A89" s="79">
        <v>73</v>
      </c>
      <c r="B89" s="70" t="s">
        <v>388</v>
      </c>
      <c r="C89" s="79">
        <v>70850895</v>
      </c>
      <c r="D89" s="80" t="s">
        <v>924</v>
      </c>
      <c r="E89" s="81">
        <v>9612398</v>
      </c>
      <c r="F89" s="70" t="s">
        <v>388</v>
      </c>
      <c r="G89" s="70" t="s">
        <v>28</v>
      </c>
      <c r="H89" s="70" t="s">
        <v>13</v>
      </c>
      <c r="I89" s="70" t="s">
        <v>53</v>
      </c>
      <c r="J89" s="48">
        <v>15344980</v>
      </c>
      <c r="K89" s="83">
        <v>0</v>
      </c>
      <c r="L89" s="83">
        <v>458800</v>
      </c>
      <c r="M89" s="83">
        <v>0</v>
      </c>
      <c r="N89" s="83">
        <f>SUM(J89:M89)</f>
        <v>15803780</v>
      </c>
    </row>
    <row r="90" spans="1:14" ht="51" hidden="1" outlineLevel="2" x14ac:dyDescent="0.25">
      <c r="A90" s="79">
        <v>74</v>
      </c>
      <c r="B90" s="70" t="s">
        <v>319</v>
      </c>
      <c r="C90" s="79">
        <v>71193430</v>
      </c>
      <c r="D90" s="80" t="s">
        <v>924</v>
      </c>
      <c r="E90" s="81">
        <v>5115374</v>
      </c>
      <c r="F90" s="70" t="s">
        <v>325</v>
      </c>
      <c r="G90" s="70" t="s">
        <v>28</v>
      </c>
      <c r="H90" s="70" t="s">
        <v>13</v>
      </c>
      <c r="I90" s="70" t="s">
        <v>37</v>
      </c>
      <c r="J90" s="48">
        <v>14944680</v>
      </c>
      <c r="K90" s="83">
        <v>0</v>
      </c>
      <c r="L90" s="83">
        <v>446800</v>
      </c>
      <c r="M90" s="83">
        <v>0</v>
      </c>
      <c r="N90" s="83">
        <f>SUM(J90:M90)</f>
        <v>15391480</v>
      </c>
    </row>
    <row r="91" spans="1:14" ht="51" hidden="1" outlineLevel="2" x14ac:dyDescent="0.25">
      <c r="A91" s="79">
        <v>75</v>
      </c>
      <c r="B91" s="70" t="s">
        <v>423</v>
      </c>
      <c r="C91" s="79" t="s">
        <v>424</v>
      </c>
      <c r="D91" s="80" t="s">
        <v>924</v>
      </c>
      <c r="E91" s="81">
        <v>8332631</v>
      </c>
      <c r="F91" s="70" t="s">
        <v>432</v>
      </c>
      <c r="G91" s="70" t="s">
        <v>28</v>
      </c>
      <c r="H91" s="70" t="s">
        <v>13</v>
      </c>
      <c r="I91" s="70" t="s">
        <v>81</v>
      </c>
      <c r="J91" s="48">
        <v>10489000</v>
      </c>
      <c r="K91" s="83">
        <v>0</v>
      </c>
      <c r="L91" s="83">
        <v>419800</v>
      </c>
      <c r="M91" s="83">
        <v>0</v>
      </c>
      <c r="N91" s="83">
        <f>SUM(J91:M91)</f>
        <v>10908800</v>
      </c>
    </row>
    <row r="92" spans="1:14" ht="51" hidden="1" outlineLevel="2" x14ac:dyDescent="0.25">
      <c r="A92" s="79">
        <v>76</v>
      </c>
      <c r="B92" s="70" t="s">
        <v>423</v>
      </c>
      <c r="C92" s="79" t="s">
        <v>424</v>
      </c>
      <c r="D92" s="80" t="s">
        <v>924</v>
      </c>
      <c r="E92" s="81">
        <v>9125443</v>
      </c>
      <c r="F92" s="70" t="s">
        <v>410</v>
      </c>
      <c r="G92" s="70" t="s">
        <v>28</v>
      </c>
      <c r="H92" s="70" t="s">
        <v>13</v>
      </c>
      <c r="I92" s="70" t="s">
        <v>187</v>
      </c>
      <c r="J92" s="48">
        <v>11236000</v>
      </c>
      <c r="K92" s="83">
        <v>0</v>
      </c>
      <c r="L92" s="83">
        <v>458800</v>
      </c>
      <c r="M92" s="83">
        <v>0</v>
      </c>
      <c r="N92" s="83">
        <f>SUM(J92:M92)</f>
        <v>11694800</v>
      </c>
    </row>
    <row r="93" spans="1:14" ht="38.25" hidden="1" outlineLevel="2" x14ac:dyDescent="0.25">
      <c r="A93" s="79">
        <v>77</v>
      </c>
      <c r="B93" s="70" t="s">
        <v>436</v>
      </c>
      <c r="C93" s="79">
        <v>49562827</v>
      </c>
      <c r="D93" s="80" t="s">
        <v>924</v>
      </c>
      <c r="E93" s="81">
        <v>5934524</v>
      </c>
      <c r="F93" s="70" t="s">
        <v>442</v>
      </c>
      <c r="G93" s="70" t="s">
        <v>28</v>
      </c>
      <c r="H93" s="70" t="s">
        <v>13</v>
      </c>
      <c r="I93" s="70" t="s">
        <v>59</v>
      </c>
      <c r="J93" s="48">
        <v>13232000</v>
      </c>
      <c r="K93" s="83">
        <v>0</v>
      </c>
      <c r="L93" s="83">
        <v>510700</v>
      </c>
      <c r="M93" s="83">
        <v>0</v>
      </c>
      <c r="N93" s="83">
        <f>SUM(J93:M93)</f>
        <v>13742700</v>
      </c>
    </row>
    <row r="94" spans="1:14" ht="25.5" outlineLevel="1" collapsed="1" x14ac:dyDescent="0.25">
      <c r="A94" s="79"/>
      <c r="B94" s="70"/>
      <c r="C94" s="79"/>
      <c r="D94" s="95" t="s">
        <v>1002</v>
      </c>
      <c r="E94" s="81"/>
      <c r="F94" s="70"/>
      <c r="G94" s="70"/>
      <c r="H94" s="70"/>
      <c r="I94" s="70"/>
      <c r="J94" s="48">
        <f>SUBTOTAL(9,J88:J93)</f>
        <v>80991950</v>
      </c>
      <c r="K94" s="83">
        <f>SUBTOTAL(9,K88:K93)</f>
        <v>0</v>
      </c>
      <c r="L94" s="83">
        <f>SUBTOTAL(9,L88:L93)</f>
        <v>2765700</v>
      </c>
      <c r="M94" s="83">
        <f>SUBTOTAL(9,M88:M93)</f>
        <v>0</v>
      </c>
      <c r="N94" s="83">
        <f>SUBTOTAL(9,N88:N93)</f>
        <v>83757650</v>
      </c>
    </row>
    <row r="95" spans="1:14" ht="38.25" hidden="1" outlineLevel="2" x14ac:dyDescent="0.25">
      <c r="A95" s="79">
        <v>78</v>
      </c>
      <c r="B95" s="70" t="s">
        <v>390</v>
      </c>
      <c r="C95" s="79">
        <v>70850941</v>
      </c>
      <c r="D95" s="80" t="s">
        <v>940</v>
      </c>
      <c r="E95" s="81">
        <v>6376307</v>
      </c>
      <c r="F95" s="70" t="s">
        <v>390</v>
      </c>
      <c r="G95" s="70" t="s">
        <v>28</v>
      </c>
      <c r="H95" s="70" t="s">
        <v>13</v>
      </c>
      <c r="I95" s="70" t="s">
        <v>14</v>
      </c>
      <c r="J95" s="48">
        <v>24579210</v>
      </c>
      <c r="K95" s="83">
        <v>0</v>
      </c>
      <c r="L95" s="83">
        <v>726100</v>
      </c>
      <c r="M95" s="83">
        <v>0</v>
      </c>
      <c r="N95" s="83">
        <f>SUM(J95:M95)</f>
        <v>25305310</v>
      </c>
    </row>
    <row r="96" spans="1:14" ht="51" hidden="1" outlineLevel="2" x14ac:dyDescent="0.25">
      <c r="A96" s="79">
        <v>79</v>
      </c>
      <c r="B96" s="70" t="s">
        <v>423</v>
      </c>
      <c r="C96" s="79" t="s">
        <v>424</v>
      </c>
      <c r="D96" s="80" t="s">
        <v>940</v>
      </c>
      <c r="E96" s="81">
        <v>4873208</v>
      </c>
      <c r="F96" s="70" t="s">
        <v>426</v>
      </c>
      <c r="G96" s="70" t="s">
        <v>28</v>
      </c>
      <c r="H96" s="70" t="s">
        <v>13</v>
      </c>
      <c r="I96" s="70" t="s">
        <v>81</v>
      </c>
      <c r="J96" s="48">
        <v>12421000</v>
      </c>
      <c r="K96" s="83">
        <v>0</v>
      </c>
      <c r="L96" s="83">
        <v>630400</v>
      </c>
      <c r="M96" s="83">
        <v>0</v>
      </c>
      <c r="N96" s="83">
        <f>SUM(J96:M96)</f>
        <v>13051400</v>
      </c>
    </row>
    <row r="97" spans="1:14" ht="38.25" hidden="1" outlineLevel="2" x14ac:dyDescent="0.25">
      <c r="A97" s="79">
        <v>80</v>
      </c>
      <c r="B97" s="70" t="s">
        <v>436</v>
      </c>
      <c r="C97" s="79">
        <v>49562827</v>
      </c>
      <c r="D97" s="80" t="s">
        <v>940</v>
      </c>
      <c r="E97" s="81">
        <v>2080657</v>
      </c>
      <c r="F97" s="70" t="s">
        <v>437</v>
      </c>
      <c r="G97" s="70" t="s">
        <v>28</v>
      </c>
      <c r="H97" s="70" t="s">
        <v>13</v>
      </c>
      <c r="I97" s="70" t="s">
        <v>213</v>
      </c>
      <c r="J97" s="48">
        <v>20198000</v>
      </c>
      <c r="K97" s="83">
        <v>0</v>
      </c>
      <c r="L97" s="83">
        <v>711000</v>
      </c>
      <c r="M97" s="83">
        <v>0</v>
      </c>
      <c r="N97" s="83">
        <f>SUM(J97:M97)</f>
        <v>20909000</v>
      </c>
    </row>
    <row r="98" spans="1:14" ht="25.5" outlineLevel="1" collapsed="1" x14ac:dyDescent="0.25">
      <c r="A98" s="79"/>
      <c r="B98" s="70"/>
      <c r="C98" s="79"/>
      <c r="D98" s="95" t="s">
        <v>1003</v>
      </c>
      <c r="E98" s="81"/>
      <c r="F98" s="70"/>
      <c r="G98" s="70"/>
      <c r="H98" s="70"/>
      <c r="I98" s="70"/>
      <c r="J98" s="48">
        <f>SUBTOTAL(9,J95:J97)</f>
        <v>57198210</v>
      </c>
      <c r="K98" s="83">
        <f>SUBTOTAL(9,K95:K97)</f>
        <v>0</v>
      </c>
      <c r="L98" s="83">
        <f>SUBTOTAL(9,L95:L97)</f>
        <v>2067500</v>
      </c>
      <c r="M98" s="83">
        <f>SUBTOTAL(9,M95:M97)</f>
        <v>0</v>
      </c>
      <c r="N98" s="83">
        <f>SUBTOTAL(9,N95:N97)</f>
        <v>59265710</v>
      </c>
    </row>
    <row r="99" spans="1:14" ht="25.5" hidden="1" outlineLevel="2" x14ac:dyDescent="0.25">
      <c r="A99" s="79">
        <v>81</v>
      </c>
      <c r="B99" s="70" t="s">
        <v>62</v>
      </c>
      <c r="C99" s="79">
        <v>29295327</v>
      </c>
      <c r="D99" s="80" t="s">
        <v>923</v>
      </c>
      <c r="E99" s="81">
        <v>6991665</v>
      </c>
      <c r="F99" s="70" t="s">
        <v>62</v>
      </c>
      <c r="G99" s="70" t="s">
        <v>28</v>
      </c>
      <c r="H99" s="70" t="s">
        <v>13</v>
      </c>
      <c r="I99" s="70" t="s">
        <v>56</v>
      </c>
      <c r="J99" s="48">
        <v>8742000</v>
      </c>
      <c r="K99" s="83">
        <v>0</v>
      </c>
      <c r="L99" s="83">
        <v>0</v>
      </c>
      <c r="M99" s="83">
        <v>0</v>
      </c>
      <c r="N99" s="83">
        <f>SUM(J99:M99)</f>
        <v>8742000</v>
      </c>
    </row>
    <row r="100" spans="1:14" ht="25.5" hidden="1" outlineLevel="2" x14ac:dyDescent="0.25">
      <c r="A100" s="79">
        <v>82</v>
      </c>
      <c r="B100" s="70" t="s">
        <v>91</v>
      </c>
      <c r="C100" s="79">
        <v>73633178</v>
      </c>
      <c r="D100" s="80" t="s">
        <v>923</v>
      </c>
      <c r="E100" s="81">
        <v>1320592</v>
      </c>
      <c r="F100" s="70" t="s">
        <v>934</v>
      </c>
      <c r="G100" s="70" t="s">
        <v>28</v>
      </c>
      <c r="H100" s="70" t="s">
        <v>13</v>
      </c>
      <c r="I100" s="70" t="s">
        <v>59</v>
      </c>
      <c r="J100" s="48">
        <v>6840520</v>
      </c>
      <c r="K100" s="83">
        <v>0</v>
      </c>
      <c r="L100" s="83">
        <v>240200</v>
      </c>
      <c r="M100" s="83">
        <v>0</v>
      </c>
      <c r="N100" s="83">
        <f>SUM(J100:M100)</f>
        <v>7080720</v>
      </c>
    </row>
    <row r="101" spans="1:14" ht="51" hidden="1" outlineLevel="2" x14ac:dyDescent="0.25">
      <c r="A101" s="79">
        <v>83</v>
      </c>
      <c r="B101" s="70" t="s">
        <v>391</v>
      </c>
      <c r="C101" s="79">
        <v>70850976</v>
      </c>
      <c r="D101" s="80" t="s">
        <v>923</v>
      </c>
      <c r="E101" s="81">
        <v>5385508</v>
      </c>
      <c r="F101" s="70" t="s">
        <v>391</v>
      </c>
      <c r="G101" s="70" t="s">
        <v>28</v>
      </c>
      <c r="H101" s="70" t="s">
        <v>13</v>
      </c>
      <c r="I101" s="70" t="s">
        <v>153</v>
      </c>
      <c r="J101" s="48">
        <v>10260790</v>
      </c>
      <c r="K101" s="83">
        <v>0</v>
      </c>
      <c r="L101" s="83">
        <v>360300</v>
      </c>
      <c r="M101" s="83">
        <v>0</v>
      </c>
      <c r="N101" s="83">
        <f>SUM(J101:M101)</f>
        <v>10621090</v>
      </c>
    </row>
    <row r="102" spans="1:14" hidden="1" outlineLevel="2" x14ac:dyDescent="0.25">
      <c r="A102" s="79">
        <v>84</v>
      </c>
      <c r="B102" s="70" t="s">
        <v>150</v>
      </c>
      <c r="C102" s="79">
        <v>46276262</v>
      </c>
      <c r="D102" s="80" t="s">
        <v>923</v>
      </c>
      <c r="E102" s="81">
        <v>4645805</v>
      </c>
      <c r="F102" s="70" t="s">
        <v>156</v>
      </c>
      <c r="G102" s="70" t="s">
        <v>28</v>
      </c>
      <c r="H102" s="70" t="s">
        <v>13</v>
      </c>
      <c r="I102" s="70" t="s">
        <v>153</v>
      </c>
      <c r="J102" s="48">
        <v>7492000</v>
      </c>
      <c r="K102" s="83">
        <v>0</v>
      </c>
      <c r="L102" s="83">
        <v>263100</v>
      </c>
      <c r="M102" s="83">
        <v>0</v>
      </c>
      <c r="N102" s="83">
        <f>SUM(J102:M102)</f>
        <v>7755100</v>
      </c>
    </row>
    <row r="103" spans="1:14" hidden="1" outlineLevel="2" x14ac:dyDescent="0.25">
      <c r="A103" s="79">
        <v>85</v>
      </c>
      <c r="B103" s="70" t="s">
        <v>634</v>
      </c>
      <c r="C103" s="79" t="s">
        <v>260</v>
      </c>
      <c r="D103" s="80" t="s">
        <v>923</v>
      </c>
      <c r="E103" s="81">
        <v>5269505</v>
      </c>
      <c r="F103" s="70" t="s">
        <v>866</v>
      </c>
      <c r="G103" s="70" t="s">
        <v>28</v>
      </c>
      <c r="H103" s="70" t="s">
        <v>13</v>
      </c>
      <c r="I103" s="70" t="s">
        <v>14</v>
      </c>
      <c r="J103" s="48">
        <v>7492000</v>
      </c>
      <c r="K103" s="83">
        <v>0</v>
      </c>
      <c r="L103" s="83">
        <v>263100</v>
      </c>
      <c r="M103" s="83">
        <v>0</v>
      </c>
      <c r="N103" s="83">
        <f>SUM(J103:M103)</f>
        <v>7755100</v>
      </c>
    </row>
    <row r="104" spans="1:14" ht="38.25" hidden="1" outlineLevel="2" x14ac:dyDescent="0.25">
      <c r="A104" s="79">
        <v>86</v>
      </c>
      <c r="B104" s="70" t="s">
        <v>311</v>
      </c>
      <c r="C104" s="79">
        <v>62180444</v>
      </c>
      <c r="D104" s="80" t="s">
        <v>923</v>
      </c>
      <c r="E104" s="81">
        <v>1869567</v>
      </c>
      <c r="F104" s="70" t="s">
        <v>970</v>
      </c>
      <c r="G104" s="70" t="s">
        <v>28</v>
      </c>
      <c r="H104" s="70" t="s">
        <v>13</v>
      </c>
      <c r="I104" s="70" t="s">
        <v>153</v>
      </c>
      <c r="J104" s="48">
        <v>8794960</v>
      </c>
      <c r="K104" s="83">
        <v>0</v>
      </c>
      <c r="L104" s="83">
        <v>308800</v>
      </c>
      <c r="M104" s="83">
        <v>0</v>
      </c>
      <c r="N104" s="83">
        <f>SUM(J104:M104)</f>
        <v>9103760</v>
      </c>
    </row>
    <row r="105" spans="1:14" ht="38.25" hidden="1" outlineLevel="2" x14ac:dyDescent="0.25">
      <c r="A105" s="79">
        <v>87</v>
      </c>
      <c r="B105" s="70" t="s">
        <v>311</v>
      </c>
      <c r="C105" s="79">
        <v>62180444</v>
      </c>
      <c r="D105" s="80" t="s">
        <v>923</v>
      </c>
      <c r="E105" s="81">
        <v>3511015</v>
      </c>
      <c r="F105" s="70" t="s">
        <v>970</v>
      </c>
      <c r="G105" s="70" t="s">
        <v>28</v>
      </c>
      <c r="H105" s="70" t="s">
        <v>13</v>
      </c>
      <c r="I105" s="70" t="s">
        <v>153</v>
      </c>
      <c r="J105" s="48">
        <v>11400870</v>
      </c>
      <c r="K105" s="83">
        <v>0</v>
      </c>
      <c r="L105" s="83">
        <v>400400</v>
      </c>
      <c r="M105" s="83">
        <v>0</v>
      </c>
      <c r="N105" s="83">
        <f>SUM(J105:M105)</f>
        <v>11801270</v>
      </c>
    </row>
    <row r="106" spans="1:14" ht="51" hidden="1" outlineLevel="2" x14ac:dyDescent="0.25">
      <c r="A106" s="79">
        <v>88</v>
      </c>
      <c r="B106" s="70" t="s">
        <v>333</v>
      </c>
      <c r="C106" s="84">
        <v>75079771</v>
      </c>
      <c r="D106" s="80" t="s">
        <v>923</v>
      </c>
      <c r="E106" s="81">
        <v>5512254</v>
      </c>
      <c r="F106" s="70" t="s">
        <v>334</v>
      </c>
      <c r="G106" s="70" t="s">
        <v>28</v>
      </c>
      <c r="H106" s="70" t="s">
        <v>13</v>
      </c>
      <c r="I106" s="70" t="s">
        <v>37</v>
      </c>
      <c r="J106" s="48">
        <v>7817740</v>
      </c>
      <c r="K106" s="83">
        <v>0</v>
      </c>
      <c r="L106" s="83">
        <v>274500</v>
      </c>
      <c r="M106" s="83">
        <v>0</v>
      </c>
      <c r="N106" s="83">
        <f>SUM(J106:M106)</f>
        <v>8092240</v>
      </c>
    </row>
    <row r="107" spans="1:14" ht="38.25" hidden="1" outlineLevel="2" x14ac:dyDescent="0.25">
      <c r="A107" s="79">
        <v>89</v>
      </c>
      <c r="B107" s="70" t="s">
        <v>436</v>
      </c>
      <c r="C107" s="84">
        <v>49562827</v>
      </c>
      <c r="D107" s="80" t="s">
        <v>923</v>
      </c>
      <c r="E107" s="81">
        <v>2952927</v>
      </c>
      <c r="F107" s="70" t="s">
        <v>439</v>
      </c>
      <c r="G107" s="70" t="s">
        <v>28</v>
      </c>
      <c r="H107" s="70" t="s">
        <v>13</v>
      </c>
      <c r="I107" s="70" t="s">
        <v>101</v>
      </c>
      <c r="J107" s="48">
        <v>7432000</v>
      </c>
      <c r="K107" s="83">
        <v>0</v>
      </c>
      <c r="L107" s="83">
        <v>280200</v>
      </c>
      <c r="M107" s="83">
        <v>0</v>
      </c>
      <c r="N107" s="83">
        <f>SUM(J107:M107)</f>
        <v>7712200</v>
      </c>
    </row>
    <row r="108" spans="1:14" ht="38.25" hidden="1" outlineLevel="2" x14ac:dyDescent="0.25">
      <c r="A108" s="79">
        <v>90</v>
      </c>
      <c r="B108" s="70" t="s">
        <v>436</v>
      </c>
      <c r="C108" s="84">
        <v>49562827</v>
      </c>
      <c r="D108" s="80" t="s">
        <v>923</v>
      </c>
      <c r="E108" s="81">
        <v>5239713</v>
      </c>
      <c r="F108" s="70" t="s">
        <v>440</v>
      </c>
      <c r="G108" s="70" t="s">
        <v>28</v>
      </c>
      <c r="H108" s="70" t="s">
        <v>13</v>
      </c>
      <c r="I108" s="70" t="s">
        <v>59</v>
      </c>
      <c r="J108" s="48">
        <v>8306350</v>
      </c>
      <c r="K108" s="83">
        <v>0</v>
      </c>
      <c r="L108" s="83">
        <v>291700</v>
      </c>
      <c r="M108" s="83">
        <v>0</v>
      </c>
      <c r="N108" s="83">
        <f>SUM(J108:M108)</f>
        <v>8598050</v>
      </c>
    </row>
    <row r="109" spans="1:14" ht="25.5" outlineLevel="1" collapsed="1" x14ac:dyDescent="0.25">
      <c r="A109" s="79"/>
      <c r="B109" s="70"/>
      <c r="C109" s="84"/>
      <c r="D109" s="95" t="s">
        <v>1004</v>
      </c>
      <c r="E109" s="81"/>
      <c r="F109" s="70"/>
      <c r="G109" s="70"/>
      <c r="H109" s="70"/>
      <c r="I109" s="70"/>
      <c r="J109" s="48">
        <f>SUBTOTAL(9,J99:J108)</f>
        <v>84579230</v>
      </c>
      <c r="K109" s="83">
        <f>SUBTOTAL(9,K99:K108)</f>
        <v>0</v>
      </c>
      <c r="L109" s="83">
        <f>SUBTOTAL(9,L99:L108)</f>
        <v>2682300</v>
      </c>
      <c r="M109" s="83">
        <f>SUBTOTAL(9,M99:M108)</f>
        <v>0</v>
      </c>
      <c r="N109" s="83">
        <f>SUBTOTAL(9,N99:N108)</f>
        <v>87261530</v>
      </c>
    </row>
    <row r="110" spans="1:14" ht="51" hidden="1" outlineLevel="2" x14ac:dyDescent="0.25">
      <c r="A110" s="79">
        <v>91</v>
      </c>
      <c r="B110" s="70" t="s">
        <v>319</v>
      </c>
      <c r="C110" s="84">
        <v>71193430</v>
      </c>
      <c r="D110" s="80" t="s">
        <v>974</v>
      </c>
      <c r="E110" s="81">
        <v>9606164</v>
      </c>
      <c r="F110" s="70" t="s">
        <v>331</v>
      </c>
      <c r="G110" s="70" t="s">
        <v>28</v>
      </c>
      <c r="H110" s="70" t="s">
        <v>13</v>
      </c>
      <c r="I110" s="70" t="s">
        <v>37</v>
      </c>
      <c r="J110" s="48">
        <v>12996940</v>
      </c>
      <c r="K110" s="83">
        <v>0</v>
      </c>
      <c r="L110" s="83">
        <v>457600</v>
      </c>
      <c r="M110" s="83">
        <v>0</v>
      </c>
      <c r="N110" s="83">
        <f>SUM(J110:M110)</f>
        <v>13454540</v>
      </c>
    </row>
    <row r="111" spans="1:14" ht="51" hidden="1" outlineLevel="2" x14ac:dyDescent="0.25">
      <c r="A111" s="79">
        <v>92</v>
      </c>
      <c r="B111" s="70" t="s">
        <v>319</v>
      </c>
      <c r="C111" s="84">
        <v>71193430</v>
      </c>
      <c r="D111" s="80" t="s">
        <v>974</v>
      </c>
      <c r="E111" s="81">
        <v>9987041</v>
      </c>
      <c r="F111" s="70" t="s">
        <v>332</v>
      </c>
      <c r="G111" s="70" t="s">
        <v>28</v>
      </c>
      <c r="H111" s="70" t="s">
        <v>13</v>
      </c>
      <c r="I111" s="70" t="s">
        <v>37</v>
      </c>
      <c r="J111" s="48">
        <v>16083720</v>
      </c>
      <c r="K111" s="83">
        <v>0</v>
      </c>
      <c r="L111" s="83">
        <v>566200</v>
      </c>
      <c r="M111" s="83">
        <v>0</v>
      </c>
      <c r="N111" s="83">
        <f>SUM(J111:M111)</f>
        <v>16649920</v>
      </c>
    </row>
    <row r="112" spans="1:14" ht="25.5" outlineLevel="1" collapsed="1" x14ac:dyDescent="0.25">
      <c r="A112" s="79"/>
      <c r="B112" s="70"/>
      <c r="C112" s="84"/>
      <c r="D112" s="95" t="s">
        <v>1005</v>
      </c>
      <c r="E112" s="81"/>
      <c r="F112" s="70"/>
      <c r="G112" s="70"/>
      <c r="H112" s="70"/>
      <c r="I112" s="70"/>
      <c r="J112" s="48">
        <f>SUBTOTAL(9,J110:J111)</f>
        <v>29080660</v>
      </c>
      <c r="K112" s="83">
        <f>SUBTOTAL(9,K110:K111)</f>
        <v>0</v>
      </c>
      <c r="L112" s="83">
        <f>SUBTOTAL(9,L110:L111)</f>
        <v>1023800</v>
      </c>
      <c r="M112" s="83">
        <f>SUBTOTAL(9,M110:M111)</f>
        <v>0</v>
      </c>
      <c r="N112" s="83">
        <f>SUBTOTAL(9,N110:N111)</f>
        <v>30104460</v>
      </c>
    </row>
    <row r="113" spans="1:14" ht="38.25" hidden="1" outlineLevel="2" x14ac:dyDescent="0.25">
      <c r="A113" s="79">
        <v>93</v>
      </c>
      <c r="B113" s="70" t="s">
        <v>62</v>
      </c>
      <c r="C113" s="79">
        <v>29295327</v>
      </c>
      <c r="D113" s="80" t="s">
        <v>922</v>
      </c>
      <c r="E113" s="81">
        <v>3012303</v>
      </c>
      <c r="F113" s="70" t="s">
        <v>62</v>
      </c>
      <c r="G113" s="70" t="s">
        <v>28</v>
      </c>
      <c r="H113" s="70" t="s">
        <v>13</v>
      </c>
      <c r="I113" s="70" t="s">
        <v>56</v>
      </c>
      <c r="J113" s="48">
        <v>3858000</v>
      </c>
      <c r="K113" s="83">
        <v>0</v>
      </c>
      <c r="L113" s="83">
        <v>0</v>
      </c>
      <c r="M113" s="83">
        <v>0</v>
      </c>
      <c r="N113" s="83">
        <f>SUM(J113:M113)</f>
        <v>3858000</v>
      </c>
    </row>
    <row r="114" spans="1:14" ht="38.25" hidden="1" outlineLevel="2" x14ac:dyDescent="0.25">
      <c r="A114" s="79">
        <v>94</v>
      </c>
      <c r="B114" s="70" t="s">
        <v>91</v>
      </c>
      <c r="C114" s="79">
        <v>73633178</v>
      </c>
      <c r="D114" s="80" t="s">
        <v>922</v>
      </c>
      <c r="E114" s="81">
        <v>3024085</v>
      </c>
      <c r="F114" s="70" t="s">
        <v>606</v>
      </c>
      <c r="G114" s="70" t="s">
        <v>28</v>
      </c>
      <c r="H114" s="70" t="s">
        <v>13</v>
      </c>
      <c r="I114" s="70" t="s">
        <v>59</v>
      </c>
      <c r="J114" s="48">
        <v>5742330</v>
      </c>
      <c r="K114" s="83">
        <v>0</v>
      </c>
      <c r="L114" s="83">
        <v>133800</v>
      </c>
      <c r="M114" s="83">
        <v>0</v>
      </c>
      <c r="N114" s="83">
        <f>SUM(J114:M114)</f>
        <v>5876130</v>
      </c>
    </row>
    <row r="115" spans="1:14" ht="38.25" hidden="1" outlineLevel="2" x14ac:dyDescent="0.25">
      <c r="A115" s="79">
        <v>95</v>
      </c>
      <c r="B115" s="70" t="s">
        <v>390</v>
      </c>
      <c r="C115" s="79">
        <v>70850941</v>
      </c>
      <c r="D115" s="80" t="s">
        <v>922</v>
      </c>
      <c r="E115" s="81">
        <v>7295876</v>
      </c>
      <c r="F115" s="70" t="s">
        <v>390</v>
      </c>
      <c r="G115" s="70" t="s">
        <v>28</v>
      </c>
      <c r="H115" s="70" t="s">
        <v>13</v>
      </c>
      <c r="I115" s="70" t="s">
        <v>14</v>
      </c>
      <c r="J115" s="48">
        <v>5243000</v>
      </c>
      <c r="K115" s="83">
        <v>0</v>
      </c>
      <c r="L115" s="83">
        <v>122200</v>
      </c>
      <c r="M115" s="83">
        <v>0</v>
      </c>
      <c r="N115" s="83">
        <f>SUM(J115:M115)</f>
        <v>5365200</v>
      </c>
    </row>
    <row r="116" spans="1:14" ht="38.25" hidden="1" outlineLevel="2" x14ac:dyDescent="0.25">
      <c r="A116" s="79">
        <v>96</v>
      </c>
      <c r="B116" s="70" t="s">
        <v>634</v>
      </c>
      <c r="C116" s="79" t="s">
        <v>260</v>
      </c>
      <c r="D116" s="80" t="s">
        <v>922</v>
      </c>
      <c r="E116" s="81">
        <v>4417297</v>
      </c>
      <c r="F116" s="70" t="s">
        <v>962</v>
      </c>
      <c r="G116" s="70" t="s">
        <v>28</v>
      </c>
      <c r="H116" s="70" t="s">
        <v>13</v>
      </c>
      <c r="I116" s="70" t="s">
        <v>53</v>
      </c>
      <c r="J116" s="48">
        <v>5389000</v>
      </c>
      <c r="K116" s="83">
        <v>0</v>
      </c>
      <c r="L116" s="83">
        <v>128000</v>
      </c>
      <c r="M116" s="83">
        <v>0</v>
      </c>
      <c r="N116" s="83">
        <f>SUM(J116:M116)</f>
        <v>5517000</v>
      </c>
    </row>
    <row r="117" spans="1:14" ht="38.25" hidden="1" outlineLevel="2" x14ac:dyDescent="0.25">
      <c r="A117" s="79">
        <v>97</v>
      </c>
      <c r="B117" s="70" t="s">
        <v>634</v>
      </c>
      <c r="C117" s="79" t="s">
        <v>260</v>
      </c>
      <c r="D117" s="80" t="s">
        <v>922</v>
      </c>
      <c r="E117" s="81">
        <v>6697699</v>
      </c>
      <c r="F117" s="70" t="s">
        <v>866</v>
      </c>
      <c r="G117" s="70" t="s">
        <v>28</v>
      </c>
      <c r="H117" s="70" t="s">
        <v>13</v>
      </c>
      <c r="I117" s="70" t="s">
        <v>14</v>
      </c>
      <c r="J117" s="48">
        <v>4743660</v>
      </c>
      <c r="K117" s="83">
        <v>0</v>
      </c>
      <c r="L117" s="83">
        <v>110500</v>
      </c>
      <c r="M117" s="83">
        <v>0</v>
      </c>
      <c r="N117" s="83">
        <f>SUM(J117:M117)</f>
        <v>4854160</v>
      </c>
    </row>
    <row r="118" spans="1:14" ht="38.25" hidden="1" outlineLevel="2" x14ac:dyDescent="0.25">
      <c r="A118" s="79">
        <v>98</v>
      </c>
      <c r="B118" s="70" t="s">
        <v>311</v>
      </c>
      <c r="C118" s="79">
        <v>62180444</v>
      </c>
      <c r="D118" s="80" t="s">
        <v>922</v>
      </c>
      <c r="E118" s="81">
        <v>6696436</v>
      </c>
      <c r="F118" s="70" t="s">
        <v>317</v>
      </c>
      <c r="G118" s="70" t="s">
        <v>28</v>
      </c>
      <c r="H118" s="70" t="s">
        <v>13</v>
      </c>
      <c r="I118" s="70" t="s">
        <v>153</v>
      </c>
      <c r="J118" s="48">
        <v>5992000</v>
      </c>
      <c r="K118" s="83">
        <v>0</v>
      </c>
      <c r="L118" s="83">
        <v>139600</v>
      </c>
      <c r="M118" s="83">
        <v>0</v>
      </c>
      <c r="N118" s="83">
        <f>SUM(J118:M118)</f>
        <v>6131600</v>
      </c>
    </row>
    <row r="119" spans="1:14" ht="51" hidden="1" outlineLevel="2" x14ac:dyDescent="0.25">
      <c r="A119" s="79">
        <v>99</v>
      </c>
      <c r="B119" s="70" t="s">
        <v>319</v>
      </c>
      <c r="C119" s="79">
        <v>71193430</v>
      </c>
      <c r="D119" s="80" t="s">
        <v>922</v>
      </c>
      <c r="E119" s="81">
        <v>8827041</v>
      </c>
      <c r="F119" s="70" t="s">
        <v>329</v>
      </c>
      <c r="G119" s="70" t="s">
        <v>28</v>
      </c>
      <c r="H119" s="70" t="s">
        <v>13</v>
      </c>
      <c r="I119" s="70" t="s">
        <v>37</v>
      </c>
      <c r="J119" s="48">
        <v>5992000</v>
      </c>
      <c r="K119" s="83">
        <v>0</v>
      </c>
      <c r="L119" s="83">
        <v>139600</v>
      </c>
      <c r="M119" s="83">
        <v>0</v>
      </c>
      <c r="N119" s="83">
        <f>SUM(J119:M119)</f>
        <v>6131600</v>
      </c>
    </row>
    <row r="120" spans="1:14" ht="51" hidden="1" outlineLevel="2" x14ac:dyDescent="0.25">
      <c r="A120" s="79">
        <v>100</v>
      </c>
      <c r="B120" s="70" t="s">
        <v>319</v>
      </c>
      <c r="C120" s="79">
        <v>71193430</v>
      </c>
      <c r="D120" s="80" t="s">
        <v>922</v>
      </c>
      <c r="E120" s="81">
        <v>9444030</v>
      </c>
      <c r="F120" s="70" t="s">
        <v>330</v>
      </c>
      <c r="G120" s="70" t="s">
        <v>28</v>
      </c>
      <c r="H120" s="70" t="s">
        <v>13</v>
      </c>
      <c r="I120" s="70" t="s">
        <v>37</v>
      </c>
      <c r="J120" s="48">
        <v>5243000</v>
      </c>
      <c r="K120" s="83">
        <v>0</v>
      </c>
      <c r="L120" s="83">
        <v>122200</v>
      </c>
      <c r="M120" s="83">
        <v>0</v>
      </c>
      <c r="N120" s="83">
        <f>SUM(J120:M120)</f>
        <v>5365200</v>
      </c>
    </row>
    <row r="121" spans="1:14" ht="38.25" hidden="1" outlineLevel="2" x14ac:dyDescent="0.25">
      <c r="A121" s="79">
        <v>101</v>
      </c>
      <c r="B121" s="70" t="s">
        <v>436</v>
      </c>
      <c r="C121" s="84">
        <v>49562827</v>
      </c>
      <c r="D121" s="70" t="s">
        <v>922</v>
      </c>
      <c r="E121" s="86">
        <v>8834308</v>
      </c>
      <c r="F121" s="70" t="s">
        <v>439</v>
      </c>
      <c r="G121" s="70" t="s">
        <v>28</v>
      </c>
      <c r="H121" s="70" t="s">
        <v>13</v>
      </c>
      <c r="I121" s="70" t="s">
        <v>101</v>
      </c>
      <c r="J121" s="48">
        <v>4460000</v>
      </c>
      <c r="K121" s="48">
        <v>0</v>
      </c>
      <c r="L121" s="83">
        <v>50000</v>
      </c>
      <c r="M121" s="83">
        <v>0</v>
      </c>
      <c r="N121" s="83">
        <f>SUM(J121:M121)</f>
        <v>4510000</v>
      </c>
    </row>
    <row r="122" spans="1:14" ht="38.25" outlineLevel="1" collapsed="1" x14ac:dyDescent="0.25">
      <c r="A122" s="79"/>
      <c r="B122" s="70"/>
      <c r="C122" s="84"/>
      <c r="D122" s="96" t="s">
        <v>1006</v>
      </c>
      <c r="E122" s="86"/>
      <c r="F122" s="70"/>
      <c r="G122" s="70"/>
      <c r="H122" s="70"/>
      <c r="I122" s="70"/>
      <c r="J122" s="48">
        <f>SUBTOTAL(9,J113:J121)</f>
        <v>46662990</v>
      </c>
      <c r="K122" s="48">
        <f>SUBTOTAL(9,K113:K121)</f>
        <v>0</v>
      </c>
      <c r="L122" s="83">
        <f>SUBTOTAL(9,L113:L121)</f>
        <v>945900</v>
      </c>
      <c r="M122" s="83">
        <f>SUBTOTAL(9,M113:M121)</f>
        <v>0</v>
      </c>
      <c r="N122" s="83">
        <f>SUBTOTAL(9,N113:N121)</f>
        <v>47608890</v>
      </c>
    </row>
    <row r="123" spans="1:14" ht="38.25" hidden="1" outlineLevel="2" x14ac:dyDescent="0.25">
      <c r="A123" s="79">
        <v>102</v>
      </c>
      <c r="B123" s="70" t="s">
        <v>699</v>
      </c>
      <c r="C123" s="79">
        <v>70829560</v>
      </c>
      <c r="D123" s="80" t="s">
        <v>912</v>
      </c>
      <c r="E123" s="81">
        <v>3552661</v>
      </c>
      <c r="F123" s="70" t="s">
        <v>700</v>
      </c>
      <c r="G123" s="70" t="s">
        <v>28</v>
      </c>
      <c r="H123" s="70" t="s">
        <v>13</v>
      </c>
      <c r="I123" s="70" t="s">
        <v>14</v>
      </c>
      <c r="J123" s="48">
        <v>7956070</v>
      </c>
      <c r="K123" s="83">
        <v>0</v>
      </c>
      <c r="L123" s="83">
        <v>202400</v>
      </c>
      <c r="M123" s="83">
        <v>0</v>
      </c>
      <c r="N123" s="83">
        <f>SUM(J123:M123)</f>
        <v>8158470</v>
      </c>
    </row>
    <row r="124" spans="1:14" ht="38.25" hidden="1" outlineLevel="2" x14ac:dyDescent="0.25">
      <c r="A124" s="79">
        <v>103</v>
      </c>
      <c r="B124" s="70" t="s">
        <v>699</v>
      </c>
      <c r="C124" s="79">
        <v>70829560</v>
      </c>
      <c r="D124" s="80" t="s">
        <v>912</v>
      </c>
      <c r="E124" s="81">
        <v>7085806</v>
      </c>
      <c r="F124" s="70" t="s">
        <v>701</v>
      </c>
      <c r="G124" s="70" t="s">
        <v>28</v>
      </c>
      <c r="H124" s="70" t="s">
        <v>13</v>
      </c>
      <c r="I124" s="70" t="s">
        <v>14</v>
      </c>
      <c r="J124" s="48">
        <v>2784620</v>
      </c>
      <c r="K124" s="83">
        <v>0</v>
      </c>
      <c r="L124" s="83">
        <v>70800</v>
      </c>
      <c r="M124" s="83">
        <v>0</v>
      </c>
      <c r="N124" s="83">
        <f>SUM(J124:M124)</f>
        <v>2855420</v>
      </c>
    </row>
    <row r="125" spans="1:14" ht="38.25" hidden="1" outlineLevel="2" x14ac:dyDescent="0.25">
      <c r="A125" s="79">
        <v>104</v>
      </c>
      <c r="B125" s="70" t="s">
        <v>65</v>
      </c>
      <c r="C125" s="79">
        <v>47934531</v>
      </c>
      <c r="D125" s="80" t="s">
        <v>912</v>
      </c>
      <c r="E125" s="81">
        <v>5437570</v>
      </c>
      <c r="F125" s="70" t="s">
        <v>67</v>
      </c>
      <c r="G125" s="70" t="s">
        <v>28</v>
      </c>
      <c r="H125" s="70" t="s">
        <v>13</v>
      </c>
      <c r="I125" s="70" t="s">
        <v>66</v>
      </c>
      <c r="J125" s="48">
        <v>9945090</v>
      </c>
      <c r="K125" s="83">
        <v>0</v>
      </c>
      <c r="L125" s="83">
        <v>253000</v>
      </c>
      <c r="M125" s="83">
        <v>0</v>
      </c>
      <c r="N125" s="83">
        <f>SUM(J125:M125)</f>
        <v>10198090</v>
      </c>
    </row>
    <row r="126" spans="1:14" ht="38.25" hidden="1" outlineLevel="2" x14ac:dyDescent="0.25">
      <c r="A126" s="79">
        <v>105</v>
      </c>
      <c r="B126" s="70" t="s">
        <v>99</v>
      </c>
      <c r="C126" s="79">
        <v>73632783</v>
      </c>
      <c r="D126" s="80" t="s">
        <v>912</v>
      </c>
      <c r="E126" s="81">
        <v>6637286</v>
      </c>
      <c r="F126" s="70" t="s">
        <v>612</v>
      </c>
      <c r="G126" s="70" t="s">
        <v>28</v>
      </c>
      <c r="H126" s="70" t="s">
        <v>13</v>
      </c>
      <c r="I126" s="70" t="s">
        <v>101</v>
      </c>
      <c r="J126" s="48">
        <v>7954140</v>
      </c>
      <c r="K126" s="83">
        <v>0</v>
      </c>
      <c r="L126" s="83">
        <v>0</v>
      </c>
      <c r="M126" s="83">
        <v>0</v>
      </c>
      <c r="N126" s="83">
        <f>SUM(J126:M126)</f>
        <v>7954140</v>
      </c>
    </row>
    <row r="127" spans="1:14" ht="38.25" hidden="1" outlineLevel="2" x14ac:dyDescent="0.25">
      <c r="A127" s="79">
        <v>106</v>
      </c>
      <c r="B127" s="70" t="s">
        <v>136</v>
      </c>
      <c r="C127" s="79">
        <v>18189750</v>
      </c>
      <c r="D127" s="80" t="s">
        <v>912</v>
      </c>
      <c r="E127" s="81">
        <v>8438012</v>
      </c>
      <c r="F127" s="70" t="s">
        <v>945</v>
      </c>
      <c r="G127" s="70" t="s">
        <v>28</v>
      </c>
      <c r="H127" s="70" t="s">
        <v>13</v>
      </c>
      <c r="I127" s="70" t="s">
        <v>37</v>
      </c>
      <c r="J127" s="48">
        <v>7558270</v>
      </c>
      <c r="K127" s="83">
        <v>0</v>
      </c>
      <c r="L127" s="83">
        <v>192200</v>
      </c>
      <c r="M127" s="83">
        <v>0</v>
      </c>
      <c r="N127" s="83">
        <f>SUM(J127:M127)</f>
        <v>7750470</v>
      </c>
    </row>
    <row r="128" spans="1:14" ht="51" hidden="1" outlineLevel="2" x14ac:dyDescent="0.25">
      <c r="A128" s="79">
        <v>107</v>
      </c>
      <c r="B128" s="70" t="s">
        <v>319</v>
      </c>
      <c r="C128" s="79">
        <v>71193430</v>
      </c>
      <c r="D128" s="80" t="s">
        <v>912</v>
      </c>
      <c r="E128" s="81">
        <v>4644158</v>
      </c>
      <c r="F128" s="70" t="s">
        <v>324</v>
      </c>
      <c r="G128" s="70" t="s">
        <v>28</v>
      </c>
      <c r="H128" s="70" t="s">
        <v>13</v>
      </c>
      <c r="I128" s="70" t="s">
        <v>37</v>
      </c>
      <c r="J128" s="48">
        <v>10740700</v>
      </c>
      <c r="K128" s="83">
        <v>0</v>
      </c>
      <c r="L128" s="83">
        <v>273200</v>
      </c>
      <c r="M128" s="83">
        <v>0</v>
      </c>
      <c r="N128" s="83">
        <f>SUM(J128:M128)</f>
        <v>11013900</v>
      </c>
    </row>
    <row r="129" spans="1:14" ht="51" hidden="1" outlineLevel="2" x14ac:dyDescent="0.25">
      <c r="A129" s="79">
        <v>108</v>
      </c>
      <c r="B129" s="70" t="s">
        <v>333</v>
      </c>
      <c r="C129" s="79">
        <v>75079771</v>
      </c>
      <c r="D129" s="80" t="s">
        <v>912</v>
      </c>
      <c r="E129" s="81">
        <v>9125498</v>
      </c>
      <c r="F129" s="70" t="s">
        <v>612</v>
      </c>
      <c r="G129" s="70" t="s">
        <v>28</v>
      </c>
      <c r="H129" s="70" t="s">
        <v>13</v>
      </c>
      <c r="I129" s="70" t="s">
        <v>37</v>
      </c>
      <c r="J129" s="48">
        <v>5967050</v>
      </c>
      <c r="K129" s="83">
        <v>0</v>
      </c>
      <c r="L129" s="83">
        <v>151800</v>
      </c>
      <c r="M129" s="83">
        <v>0</v>
      </c>
      <c r="N129" s="83">
        <f>SUM(J129:M129)</f>
        <v>6118850</v>
      </c>
    </row>
    <row r="130" spans="1:14" ht="51" hidden="1" outlineLevel="2" x14ac:dyDescent="0.25">
      <c r="A130" s="79">
        <v>109</v>
      </c>
      <c r="B130" s="70" t="s">
        <v>423</v>
      </c>
      <c r="C130" s="79" t="s">
        <v>424</v>
      </c>
      <c r="D130" s="80" t="s">
        <v>912</v>
      </c>
      <c r="E130" s="81">
        <v>5945010</v>
      </c>
      <c r="F130" s="70" t="s">
        <v>410</v>
      </c>
      <c r="G130" s="70" t="s">
        <v>28</v>
      </c>
      <c r="H130" s="70" t="s">
        <v>13</v>
      </c>
      <c r="I130" s="70" t="s">
        <v>187</v>
      </c>
      <c r="J130" s="48">
        <v>5370350</v>
      </c>
      <c r="K130" s="83">
        <v>0</v>
      </c>
      <c r="L130" s="83">
        <v>136600</v>
      </c>
      <c r="M130" s="83">
        <v>0</v>
      </c>
      <c r="N130" s="83">
        <f>SUM(J130:M130)</f>
        <v>5506950</v>
      </c>
    </row>
    <row r="131" spans="1:14" ht="51" hidden="1" outlineLevel="2" x14ac:dyDescent="0.25">
      <c r="A131" s="79">
        <v>110</v>
      </c>
      <c r="B131" s="70" t="s">
        <v>423</v>
      </c>
      <c r="C131" s="79" t="s">
        <v>424</v>
      </c>
      <c r="D131" s="80" t="s">
        <v>912</v>
      </c>
      <c r="E131" s="81">
        <v>6289201</v>
      </c>
      <c r="F131" s="70" t="s">
        <v>426</v>
      </c>
      <c r="G131" s="70" t="s">
        <v>28</v>
      </c>
      <c r="H131" s="70" t="s">
        <v>13</v>
      </c>
      <c r="I131" s="70" t="s">
        <v>81</v>
      </c>
      <c r="J131" s="48">
        <v>5560000</v>
      </c>
      <c r="K131" s="83">
        <v>0</v>
      </c>
      <c r="L131" s="83">
        <v>253000</v>
      </c>
      <c r="M131" s="83">
        <v>0</v>
      </c>
      <c r="N131" s="83">
        <f>SUM(J131:M131)</f>
        <v>5813000</v>
      </c>
    </row>
    <row r="132" spans="1:14" ht="51" hidden="1" outlineLevel="2" x14ac:dyDescent="0.25">
      <c r="A132" s="79">
        <v>111</v>
      </c>
      <c r="B132" s="70" t="s">
        <v>423</v>
      </c>
      <c r="C132" s="79" t="s">
        <v>424</v>
      </c>
      <c r="D132" s="80" t="s">
        <v>912</v>
      </c>
      <c r="E132" s="81">
        <v>8134514</v>
      </c>
      <c r="F132" s="70" t="s">
        <v>432</v>
      </c>
      <c r="G132" s="70" t="s">
        <v>28</v>
      </c>
      <c r="H132" s="70" t="s">
        <v>13</v>
      </c>
      <c r="I132" s="70" t="s">
        <v>81</v>
      </c>
      <c r="J132" s="48">
        <v>5298000</v>
      </c>
      <c r="K132" s="83">
        <v>0</v>
      </c>
      <c r="L132" s="83">
        <v>161900</v>
      </c>
      <c r="M132" s="83">
        <v>0</v>
      </c>
      <c r="N132" s="83">
        <f>SUM(J132:M132)</f>
        <v>5459900</v>
      </c>
    </row>
    <row r="133" spans="1:14" ht="38.25" outlineLevel="1" collapsed="1" x14ac:dyDescent="0.25">
      <c r="A133" s="79"/>
      <c r="B133" s="70"/>
      <c r="C133" s="79"/>
      <c r="D133" s="95" t="s">
        <v>1007</v>
      </c>
      <c r="E133" s="81"/>
      <c r="F133" s="70"/>
      <c r="G133" s="70"/>
      <c r="H133" s="70"/>
      <c r="I133" s="70"/>
      <c r="J133" s="48">
        <f>SUBTOTAL(9,J123:J132)</f>
        <v>69134290</v>
      </c>
      <c r="K133" s="83">
        <f>SUBTOTAL(9,K123:K132)</f>
        <v>0</v>
      </c>
      <c r="L133" s="83">
        <f>SUBTOTAL(9,L123:L132)</f>
        <v>1694900</v>
      </c>
      <c r="M133" s="83">
        <f>SUBTOTAL(9,M123:M132)</f>
        <v>0</v>
      </c>
      <c r="N133" s="83">
        <f>SUBTOTAL(9,N123:N132)</f>
        <v>70829190</v>
      </c>
    </row>
    <row r="134" spans="1:14" ht="38.25" hidden="1" outlineLevel="2" x14ac:dyDescent="0.25">
      <c r="A134" s="79">
        <v>112</v>
      </c>
      <c r="B134" s="70" t="s">
        <v>387</v>
      </c>
      <c r="C134" s="79">
        <v>70851042</v>
      </c>
      <c r="D134" s="80" t="s">
        <v>938</v>
      </c>
      <c r="E134" s="81">
        <v>9113211</v>
      </c>
      <c r="F134" s="70" t="s">
        <v>387</v>
      </c>
      <c r="G134" s="70" t="s">
        <v>28</v>
      </c>
      <c r="H134" s="70" t="s">
        <v>13</v>
      </c>
      <c r="I134" s="70" t="s">
        <v>14</v>
      </c>
      <c r="J134" s="48">
        <v>23078460</v>
      </c>
      <c r="K134" s="83">
        <v>0</v>
      </c>
      <c r="L134" s="83">
        <v>652800</v>
      </c>
      <c r="M134" s="83">
        <v>0</v>
      </c>
      <c r="N134" s="83">
        <f>SUM(J134:M134)</f>
        <v>23731260</v>
      </c>
    </row>
    <row r="135" spans="1:14" ht="38.25" outlineLevel="1" collapsed="1" x14ac:dyDescent="0.25">
      <c r="A135" s="79"/>
      <c r="B135" s="70"/>
      <c r="C135" s="79"/>
      <c r="D135" s="95" t="s">
        <v>1008</v>
      </c>
      <c r="E135" s="81"/>
      <c r="F135" s="70"/>
      <c r="G135" s="70"/>
      <c r="H135" s="70"/>
      <c r="I135" s="70"/>
      <c r="J135" s="48">
        <f>SUBTOTAL(9,J134:J134)</f>
        <v>23078460</v>
      </c>
      <c r="K135" s="83">
        <f>SUBTOTAL(9,K134:K134)</f>
        <v>0</v>
      </c>
      <c r="L135" s="83">
        <f>SUBTOTAL(9,L134:L134)</f>
        <v>652800</v>
      </c>
      <c r="M135" s="83">
        <f>SUBTOTAL(9,M134:M134)</f>
        <v>0</v>
      </c>
      <c r="N135" s="83">
        <f>SUBTOTAL(9,N134:N134)</f>
        <v>23731260</v>
      </c>
    </row>
    <row r="136" spans="1:14" ht="38.25" hidden="1" outlineLevel="2" x14ac:dyDescent="0.25">
      <c r="A136" s="79">
        <v>113</v>
      </c>
      <c r="B136" s="70" t="s">
        <v>388</v>
      </c>
      <c r="C136" s="79">
        <v>70850895</v>
      </c>
      <c r="D136" s="80" t="s">
        <v>939</v>
      </c>
      <c r="E136" s="81">
        <v>4392977</v>
      </c>
      <c r="F136" s="70" t="s">
        <v>389</v>
      </c>
      <c r="G136" s="70" t="s">
        <v>28</v>
      </c>
      <c r="H136" s="70" t="s">
        <v>44</v>
      </c>
      <c r="I136" s="70" t="s">
        <v>53</v>
      </c>
      <c r="J136" s="48">
        <v>9991300</v>
      </c>
      <c r="K136" s="83">
        <v>0</v>
      </c>
      <c r="L136" s="83">
        <v>262100</v>
      </c>
      <c r="M136" s="83">
        <v>0</v>
      </c>
      <c r="N136" s="83">
        <f>SUM(J136:M136)</f>
        <v>10253400</v>
      </c>
    </row>
    <row r="137" spans="1:14" ht="51" hidden="1" outlineLevel="2" x14ac:dyDescent="0.25">
      <c r="A137" s="79">
        <v>114</v>
      </c>
      <c r="B137" s="70" t="s">
        <v>392</v>
      </c>
      <c r="C137" s="79">
        <v>70850852</v>
      </c>
      <c r="D137" s="80" t="s">
        <v>939</v>
      </c>
      <c r="E137" s="81">
        <v>7152788</v>
      </c>
      <c r="F137" s="70" t="s">
        <v>392</v>
      </c>
      <c r="G137" s="70" t="s">
        <v>28</v>
      </c>
      <c r="H137" s="70" t="s">
        <v>44</v>
      </c>
      <c r="I137" s="70" t="s">
        <v>53</v>
      </c>
      <c r="J137" s="48">
        <v>14880670</v>
      </c>
      <c r="K137" s="83">
        <v>0</v>
      </c>
      <c r="L137" s="83">
        <v>390300</v>
      </c>
      <c r="M137" s="83">
        <v>0</v>
      </c>
      <c r="N137" s="83">
        <f>SUM(J137:M137)</f>
        <v>15270970</v>
      </c>
    </row>
    <row r="138" spans="1:14" ht="51" hidden="1" outlineLevel="2" x14ac:dyDescent="0.25">
      <c r="A138" s="79">
        <v>115</v>
      </c>
      <c r="B138" s="70" t="s">
        <v>423</v>
      </c>
      <c r="C138" s="79" t="s">
        <v>424</v>
      </c>
      <c r="D138" s="80" t="s">
        <v>939</v>
      </c>
      <c r="E138" s="81">
        <v>6982168</v>
      </c>
      <c r="F138" s="70" t="s">
        <v>405</v>
      </c>
      <c r="G138" s="70" t="s">
        <v>28</v>
      </c>
      <c r="H138" s="70" t="s">
        <v>44</v>
      </c>
      <c r="I138" s="70" t="s">
        <v>37</v>
      </c>
      <c r="J138" s="48">
        <v>13719000</v>
      </c>
      <c r="K138" s="83">
        <v>0</v>
      </c>
      <c r="L138" s="83">
        <v>384800</v>
      </c>
      <c r="M138" s="83">
        <v>0</v>
      </c>
      <c r="N138" s="83">
        <f>SUM(J138:M138)</f>
        <v>14103800</v>
      </c>
    </row>
    <row r="139" spans="1:14" ht="25.5" outlineLevel="1" collapsed="1" x14ac:dyDescent="0.25">
      <c r="A139" s="79"/>
      <c r="B139" s="70"/>
      <c r="C139" s="79"/>
      <c r="D139" s="95" t="s">
        <v>1009</v>
      </c>
      <c r="E139" s="81"/>
      <c r="F139" s="70"/>
      <c r="G139" s="70"/>
      <c r="H139" s="70"/>
      <c r="I139" s="70"/>
      <c r="J139" s="48">
        <f>SUBTOTAL(9,J136:J138)</f>
        <v>38590970</v>
      </c>
      <c r="K139" s="83">
        <f>SUBTOTAL(9,K136:K138)</f>
        <v>0</v>
      </c>
      <c r="L139" s="83">
        <f>SUBTOTAL(9,L136:L138)</f>
        <v>1037200</v>
      </c>
      <c r="M139" s="83">
        <f>SUBTOTAL(9,M136:M138)</f>
        <v>0</v>
      </c>
      <c r="N139" s="83">
        <f>SUBTOTAL(9,N136:N138)</f>
        <v>39628170</v>
      </c>
    </row>
    <row r="140" spans="1:14" ht="38.25" hidden="1" outlineLevel="2" x14ac:dyDescent="0.25">
      <c r="A140" s="79">
        <v>116</v>
      </c>
      <c r="B140" s="70" t="s">
        <v>436</v>
      </c>
      <c r="C140" s="79">
        <v>49562827</v>
      </c>
      <c r="D140" s="80" t="s">
        <v>982</v>
      </c>
      <c r="E140" s="81">
        <v>9637335</v>
      </c>
      <c r="F140" s="70" t="s">
        <v>445</v>
      </c>
      <c r="G140" s="70" t="s">
        <v>28</v>
      </c>
      <c r="H140" s="70" t="s">
        <v>44</v>
      </c>
      <c r="I140" s="70" t="s">
        <v>59</v>
      </c>
      <c r="J140" s="48">
        <v>12987000</v>
      </c>
      <c r="K140" s="83">
        <v>0</v>
      </c>
      <c r="L140" s="83">
        <v>274500</v>
      </c>
      <c r="M140" s="83">
        <v>0</v>
      </c>
      <c r="N140" s="83">
        <f>SUM(J140:M140)</f>
        <v>13261500</v>
      </c>
    </row>
    <row r="141" spans="1:14" ht="38.25" outlineLevel="1" collapsed="1" x14ac:dyDescent="0.25">
      <c r="A141" s="79"/>
      <c r="B141" s="70"/>
      <c r="C141" s="79"/>
      <c r="D141" s="95" t="s">
        <v>1010</v>
      </c>
      <c r="E141" s="81"/>
      <c r="F141" s="70"/>
      <c r="G141" s="70"/>
      <c r="H141" s="70"/>
      <c r="I141" s="70"/>
      <c r="J141" s="48">
        <f>SUBTOTAL(9,J140:J140)</f>
        <v>12987000</v>
      </c>
      <c r="K141" s="83">
        <f>SUBTOTAL(9,K140:K140)</f>
        <v>0</v>
      </c>
      <c r="L141" s="83">
        <f>SUBTOTAL(9,L140:L140)</f>
        <v>274500</v>
      </c>
      <c r="M141" s="83">
        <f>SUBTOTAL(9,M140:M140)</f>
        <v>0</v>
      </c>
      <c r="N141" s="83">
        <f>SUBTOTAL(9,N140:N140)</f>
        <v>13261500</v>
      </c>
    </row>
    <row r="142" spans="1:14" ht="38.25" hidden="1" outlineLevel="2" x14ac:dyDescent="0.25">
      <c r="A142" s="79">
        <v>117</v>
      </c>
      <c r="B142" s="70" t="s">
        <v>357</v>
      </c>
      <c r="C142" s="79">
        <v>70640327</v>
      </c>
      <c r="D142" s="80" t="s">
        <v>662</v>
      </c>
      <c r="E142" s="81">
        <v>2278292</v>
      </c>
      <c r="F142" s="70" t="s">
        <v>359</v>
      </c>
      <c r="G142" s="70" t="s">
        <v>28</v>
      </c>
      <c r="H142" s="70" t="s">
        <v>19</v>
      </c>
      <c r="I142" s="70" t="s">
        <v>14</v>
      </c>
      <c r="J142" s="48">
        <v>868380</v>
      </c>
      <c r="K142" s="83">
        <v>0</v>
      </c>
      <c r="L142" s="83">
        <v>0</v>
      </c>
      <c r="M142" s="83">
        <v>0</v>
      </c>
      <c r="N142" s="83">
        <f>SUM(J142:M142)</f>
        <v>868380</v>
      </c>
    </row>
    <row r="143" spans="1:14" ht="38.25" hidden="1" outlineLevel="2" x14ac:dyDescent="0.25">
      <c r="A143" s="79">
        <v>118</v>
      </c>
      <c r="B143" s="70" t="s">
        <v>357</v>
      </c>
      <c r="C143" s="79">
        <v>70640327</v>
      </c>
      <c r="D143" s="80" t="s">
        <v>662</v>
      </c>
      <c r="E143" s="81">
        <v>6643410</v>
      </c>
      <c r="F143" s="70" t="s">
        <v>359</v>
      </c>
      <c r="G143" s="70" t="s">
        <v>28</v>
      </c>
      <c r="H143" s="70" t="s">
        <v>19</v>
      </c>
      <c r="I143" s="70" t="s">
        <v>20</v>
      </c>
      <c r="J143" s="48">
        <v>1613900</v>
      </c>
      <c r="K143" s="83">
        <v>0</v>
      </c>
      <c r="L143" s="83">
        <v>0</v>
      </c>
      <c r="M143" s="83">
        <v>0</v>
      </c>
      <c r="N143" s="83">
        <f>SUM(J143:M143)</f>
        <v>1613900</v>
      </c>
    </row>
    <row r="144" spans="1:14" outlineLevel="1" collapsed="1" x14ac:dyDescent="0.25">
      <c r="A144" s="79"/>
      <c r="B144" s="70"/>
      <c r="C144" s="79"/>
      <c r="D144" s="95" t="s">
        <v>672</v>
      </c>
      <c r="E144" s="81"/>
      <c r="F144" s="70"/>
      <c r="G144" s="70"/>
      <c r="H144" s="70"/>
      <c r="I144" s="70"/>
      <c r="J144" s="48">
        <f>SUBTOTAL(9,J142:J143)</f>
        <v>2482280</v>
      </c>
      <c r="K144" s="83">
        <f>SUBTOTAL(9,K142:K143)</f>
        <v>0</v>
      </c>
      <c r="L144" s="83">
        <f>SUBTOTAL(9,L142:L143)</f>
        <v>0</v>
      </c>
      <c r="M144" s="83">
        <f>SUBTOTAL(9,M142:M143)</f>
        <v>0</v>
      </c>
      <c r="N144" s="83">
        <f>SUBTOTAL(9,N142:N143)</f>
        <v>2482280</v>
      </c>
    </row>
    <row r="145" spans="1:14" ht="38.25" hidden="1" outlineLevel="2" x14ac:dyDescent="0.25">
      <c r="A145" s="79">
        <v>119</v>
      </c>
      <c r="B145" s="70" t="s">
        <v>82</v>
      </c>
      <c r="C145" s="79" t="s">
        <v>83</v>
      </c>
      <c r="D145" s="80" t="s">
        <v>599</v>
      </c>
      <c r="E145" s="81">
        <v>9144170</v>
      </c>
      <c r="F145" s="70" t="s">
        <v>85</v>
      </c>
      <c r="G145" s="70" t="s">
        <v>28</v>
      </c>
      <c r="H145" s="70" t="s">
        <v>44</v>
      </c>
      <c r="I145" s="70" t="s">
        <v>81</v>
      </c>
      <c r="J145" s="48">
        <v>1415000</v>
      </c>
      <c r="K145" s="83">
        <v>0</v>
      </c>
      <c r="L145" s="83">
        <v>0</v>
      </c>
      <c r="M145" s="83">
        <v>0</v>
      </c>
      <c r="N145" s="83">
        <f>SUM(J145:M145)</f>
        <v>1415000</v>
      </c>
    </row>
    <row r="146" spans="1:14" ht="38.25" hidden="1" outlineLevel="2" x14ac:dyDescent="0.25">
      <c r="A146" s="79">
        <v>120</v>
      </c>
      <c r="B146" s="70" t="s">
        <v>99</v>
      </c>
      <c r="C146" s="79">
        <v>73632783</v>
      </c>
      <c r="D146" s="80" t="s">
        <v>599</v>
      </c>
      <c r="E146" s="81">
        <v>3139989</v>
      </c>
      <c r="F146" s="70" t="s">
        <v>712</v>
      </c>
      <c r="G146" s="70" t="s">
        <v>28</v>
      </c>
      <c r="H146" s="70" t="s">
        <v>44</v>
      </c>
      <c r="I146" s="70" t="s">
        <v>101</v>
      </c>
      <c r="J146" s="48">
        <v>2915060</v>
      </c>
      <c r="K146" s="83">
        <v>0</v>
      </c>
      <c r="L146" s="83">
        <v>98100</v>
      </c>
      <c r="M146" s="83">
        <v>0</v>
      </c>
      <c r="N146" s="83">
        <f>SUM(J146:M146)</f>
        <v>3013160</v>
      </c>
    </row>
    <row r="147" spans="1:14" ht="38.25" hidden="1" outlineLevel="2" x14ac:dyDescent="0.25">
      <c r="A147" s="79">
        <v>121</v>
      </c>
      <c r="B147" s="70" t="s">
        <v>166</v>
      </c>
      <c r="C147" s="79">
        <v>44018886</v>
      </c>
      <c r="D147" s="80" t="s">
        <v>599</v>
      </c>
      <c r="E147" s="81">
        <v>8783734</v>
      </c>
      <c r="F147" s="70" t="s">
        <v>183</v>
      </c>
      <c r="G147" s="70" t="s">
        <v>28</v>
      </c>
      <c r="H147" s="70" t="s">
        <v>44</v>
      </c>
      <c r="I147" s="70" t="s">
        <v>81</v>
      </c>
      <c r="J147" s="48">
        <v>2462300</v>
      </c>
      <c r="K147" s="83">
        <v>0</v>
      </c>
      <c r="L147" s="83">
        <v>98100</v>
      </c>
      <c r="M147" s="83">
        <v>0</v>
      </c>
      <c r="N147" s="83">
        <f>SUM(J147:M147)</f>
        <v>2560400</v>
      </c>
    </row>
    <row r="148" spans="1:14" ht="38.25" hidden="1" outlineLevel="2" x14ac:dyDescent="0.25">
      <c r="A148" s="79">
        <v>122</v>
      </c>
      <c r="B148" s="70" t="s">
        <v>634</v>
      </c>
      <c r="C148" s="79" t="s">
        <v>260</v>
      </c>
      <c r="D148" s="80" t="s">
        <v>599</v>
      </c>
      <c r="E148" s="81">
        <v>1179545</v>
      </c>
      <c r="F148" s="70" t="s">
        <v>273</v>
      </c>
      <c r="G148" s="70" t="s">
        <v>28</v>
      </c>
      <c r="H148" s="70" t="s">
        <v>44</v>
      </c>
      <c r="I148" s="70" t="s">
        <v>14</v>
      </c>
      <c r="J148" s="48">
        <v>5560000</v>
      </c>
      <c r="K148" s="83">
        <v>0</v>
      </c>
      <c r="L148" s="83">
        <v>0</v>
      </c>
      <c r="M148" s="83">
        <v>0</v>
      </c>
      <c r="N148" s="83">
        <f>SUM(J148:M148)</f>
        <v>5560000</v>
      </c>
    </row>
    <row r="149" spans="1:14" ht="38.25" hidden="1" outlineLevel="2" x14ac:dyDescent="0.25">
      <c r="A149" s="79">
        <v>123</v>
      </c>
      <c r="B149" s="70" t="s">
        <v>634</v>
      </c>
      <c r="C149" s="79" t="s">
        <v>260</v>
      </c>
      <c r="D149" s="80" t="s">
        <v>599</v>
      </c>
      <c r="E149" s="81">
        <v>3675784</v>
      </c>
      <c r="F149" s="70" t="s">
        <v>264</v>
      </c>
      <c r="G149" s="70" t="s">
        <v>28</v>
      </c>
      <c r="H149" s="70" t="s">
        <v>44</v>
      </c>
      <c r="I149" s="70" t="s">
        <v>153</v>
      </c>
      <c r="J149" s="48">
        <v>5830130</v>
      </c>
      <c r="K149" s="83">
        <v>0</v>
      </c>
      <c r="L149" s="83">
        <v>196300</v>
      </c>
      <c r="M149" s="83">
        <v>0</v>
      </c>
      <c r="N149" s="83">
        <f>SUM(J149:M149)</f>
        <v>6026430</v>
      </c>
    </row>
    <row r="150" spans="1:14" ht="51" hidden="1" outlineLevel="2" x14ac:dyDescent="0.25">
      <c r="A150" s="79">
        <v>124</v>
      </c>
      <c r="B150" s="70" t="s">
        <v>423</v>
      </c>
      <c r="C150" s="79" t="s">
        <v>424</v>
      </c>
      <c r="D150" s="80" t="s">
        <v>599</v>
      </c>
      <c r="E150" s="81">
        <v>3324558</v>
      </c>
      <c r="F150" s="70" t="s">
        <v>976</v>
      </c>
      <c r="G150" s="70" t="s">
        <v>28</v>
      </c>
      <c r="H150" s="70" t="s">
        <v>44</v>
      </c>
      <c r="I150" s="70" t="s">
        <v>81</v>
      </c>
      <c r="J150" s="48">
        <v>2915060</v>
      </c>
      <c r="K150" s="83">
        <v>0</v>
      </c>
      <c r="L150" s="83">
        <v>98100</v>
      </c>
      <c r="M150" s="83">
        <v>0</v>
      </c>
      <c r="N150" s="83">
        <f>SUM(J150:M150)</f>
        <v>3013160</v>
      </c>
    </row>
    <row r="151" spans="1:14" ht="51" hidden="1" outlineLevel="2" x14ac:dyDescent="0.25">
      <c r="A151" s="79">
        <v>125</v>
      </c>
      <c r="B151" s="70" t="s">
        <v>423</v>
      </c>
      <c r="C151" s="79" t="s">
        <v>424</v>
      </c>
      <c r="D151" s="80" t="s">
        <v>599</v>
      </c>
      <c r="E151" s="81">
        <v>6798398</v>
      </c>
      <c r="F151" s="70" t="s">
        <v>978</v>
      </c>
      <c r="G151" s="70" t="s">
        <v>28</v>
      </c>
      <c r="H151" s="70" t="s">
        <v>44</v>
      </c>
      <c r="I151" s="70" t="s">
        <v>81</v>
      </c>
      <c r="J151" s="48">
        <v>3652000</v>
      </c>
      <c r="K151" s="83">
        <v>0</v>
      </c>
      <c r="L151" s="83">
        <v>171700</v>
      </c>
      <c r="M151" s="83">
        <v>0</v>
      </c>
      <c r="N151" s="83">
        <f>SUM(J151:M151)</f>
        <v>3823700</v>
      </c>
    </row>
    <row r="152" spans="1:14" ht="51" hidden="1" outlineLevel="2" x14ac:dyDescent="0.25">
      <c r="A152" s="79">
        <v>126</v>
      </c>
      <c r="B152" s="70" t="s">
        <v>423</v>
      </c>
      <c r="C152" s="79" t="s">
        <v>424</v>
      </c>
      <c r="D152" s="80" t="s">
        <v>599</v>
      </c>
      <c r="E152" s="81">
        <v>8635589</v>
      </c>
      <c r="F152" s="70" t="s">
        <v>892</v>
      </c>
      <c r="G152" s="70" t="s">
        <v>28</v>
      </c>
      <c r="H152" s="70" t="s">
        <v>44</v>
      </c>
      <c r="I152" s="70" t="s">
        <v>143</v>
      </c>
      <c r="J152" s="48">
        <v>2672140</v>
      </c>
      <c r="K152" s="83">
        <v>0</v>
      </c>
      <c r="L152" s="83">
        <v>89900</v>
      </c>
      <c r="M152" s="83">
        <v>0</v>
      </c>
      <c r="N152" s="83">
        <f>SUM(J152:M152)</f>
        <v>2762040</v>
      </c>
    </row>
    <row r="153" spans="1:14" ht="51" hidden="1" outlineLevel="2" x14ac:dyDescent="0.25">
      <c r="A153" s="79">
        <v>127</v>
      </c>
      <c r="B153" s="70" t="s">
        <v>436</v>
      </c>
      <c r="C153" s="79">
        <v>49562827</v>
      </c>
      <c r="D153" s="80" t="s">
        <v>599</v>
      </c>
      <c r="E153" s="81">
        <v>2141770</v>
      </c>
      <c r="F153" s="70" t="s">
        <v>980</v>
      </c>
      <c r="G153" s="70" t="s">
        <v>28</v>
      </c>
      <c r="H153" s="70" t="s">
        <v>44</v>
      </c>
      <c r="I153" s="70" t="s">
        <v>213</v>
      </c>
      <c r="J153" s="48">
        <v>2186300</v>
      </c>
      <c r="K153" s="83">
        <v>0</v>
      </c>
      <c r="L153" s="83">
        <v>73600</v>
      </c>
      <c r="M153" s="83">
        <v>0</v>
      </c>
      <c r="N153" s="83">
        <f>SUM(J153:M153)</f>
        <v>2259900</v>
      </c>
    </row>
    <row r="154" spans="1:14" ht="38.25" hidden="1" outlineLevel="2" x14ac:dyDescent="0.25">
      <c r="A154" s="79">
        <v>128</v>
      </c>
      <c r="B154" s="70" t="s">
        <v>436</v>
      </c>
      <c r="C154" s="79">
        <v>49562827</v>
      </c>
      <c r="D154" s="80" t="s">
        <v>599</v>
      </c>
      <c r="E154" s="81">
        <v>3499100</v>
      </c>
      <c r="F154" s="70" t="s">
        <v>756</v>
      </c>
      <c r="G154" s="70" t="s">
        <v>28</v>
      </c>
      <c r="H154" s="70" t="s">
        <v>44</v>
      </c>
      <c r="I154" s="70" t="s">
        <v>59</v>
      </c>
      <c r="J154" s="48">
        <v>2915060</v>
      </c>
      <c r="K154" s="83">
        <v>0</v>
      </c>
      <c r="L154" s="83">
        <v>98100</v>
      </c>
      <c r="M154" s="83">
        <v>0</v>
      </c>
      <c r="N154" s="83">
        <f>SUM(J154:M154)</f>
        <v>3013160</v>
      </c>
    </row>
    <row r="155" spans="1:14" ht="38.25" hidden="1" outlineLevel="2" x14ac:dyDescent="0.25">
      <c r="A155" s="79">
        <v>129</v>
      </c>
      <c r="B155" s="70" t="s">
        <v>436</v>
      </c>
      <c r="C155" s="79">
        <v>49562827</v>
      </c>
      <c r="D155" s="80" t="s">
        <v>599</v>
      </c>
      <c r="E155" s="81">
        <v>5484955</v>
      </c>
      <c r="F155" s="70" t="s">
        <v>757</v>
      </c>
      <c r="G155" s="70" t="s">
        <v>28</v>
      </c>
      <c r="H155" s="70" t="s">
        <v>44</v>
      </c>
      <c r="I155" s="70" t="s">
        <v>213</v>
      </c>
      <c r="J155" s="48">
        <v>1943370</v>
      </c>
      <c r="K155" s="83">
        <v>0</v>
      </c>
      <c r="L155" s="83">
        <v>65400</v>
      </c>
      <c r="M155" s="83">
        <v>0</v>
      </c>
      <c r="N155" s="83">
        <f>SUM(J155:M155)</f>
        <v>2008770</v>
      </c>
    </row>
    <row r="156" spans="1:14" ht="38.25" hidden="1" outlineLevel="2" x14ac:dyDescent="0.25">
      <c r="A156" s="79">
        <v>130</v>
      </c>
      <c r="B156" s="70" t="s">
        <v>436</v>
      </c>
      <c r="C156" s="79">
        <v>49562827</v>
      </c>
      <c r="D156" s="80" t="s">
        <v>599</v>
      </c>
      <c r="E156" s="81">
        <v>7605066</v>
      </c>
      <c r="F156" s="70" t="s">
        <v>759</v>
      </c>
      <c r="G156" s="70" t="s">
        <v>28</v>
      </c>
      <c r="H156" s="70" t="s">
        <v>44</v>
      </c>
      <c r="I156" s="70" t="s">
        <v>213</v>
      </c>
      <c r="J156" s="48">
        <v>1214610</v>
      </c>
      <c r="K156" s="83">
        <v>0</v>
      </c>
      <c r="L156" s="83">
        <v>40900</v>
      </c>
      <c r="M156" s="83">
        <v>0</v>
      </c>
      <c r="N156" s="83">
        <f>SUM(J156:M156)</f>
        <v>1255510</v>
      </c>
    </row>
    <row r="157" spans="1:14" outlineLevel="1" collapsed="1" x14ac:dyDescent="0.25">
      <c r="A157" s="79"/>
      <c r="B157" s="70"/>
      <c r="C157" s="79"/>
      <c r="D157" s="95" t="s">
        <v>673</v>
      </c>
      <c r="E157" s="81"/>
      <c r="F157" s="70"/>
      <c r="G157" s="70"/>
      <c r="H157" s="70"/>
      <c r="I157" s="70"/>
      <c r="J157" s="48">
        <f>SUBTOTAL(9,J145:J156)</f>
        <v>35681030</v>
      </c>
      <c r="K157" s="83">
        <f>SUBTOTAL(9,K145:K156)</f>
        <v>0</v>
      </c>
      <c r="L157" s="83">
        <f>SUBTOTAL(9,L145:L156)</f>
        <v>1030200</v>
      </c>
      <c r="M157" s="83">
        <f>SUBTOTAL(9,M145:M156)</f>
        <v>0</v>
      </c>
      <c r="N157" s="83">
        <f>SUBTOTAL(9,N145:N156)</f>
        <v>36711230</v>
      </c>
    </row>
    <row r="158" spans="1:14" ht="63.75" hidden="1" outlineLevel="2" x14ac:dyDescent="0.25">
      <c r="A158" s="79">
        <v>131</v>
      </c>
      <c r="B158" s="70" t="s">
        <v>415</v>
      </c>
      <c r="C158" s="79">
        <v>70850917</v>
      </c>
      <c r="D158" s="80" t="s">
        <v>975</v>
      </c>
      <c r="E158" s="81">
        <v>9988033</v>
      </c>
      <c r="F158" s="70" t="s">
        <v>422</v>
      </c>
      <c r="G158" s="70" t="s">
        <v>28</v>
      </c>
      <c r="H158" s="70" t="s">
        <v>44</v>
      </c>
      <c r="I158" s="70" t="s">
        <v>14</v>
      </c>
      <c r="J158" s="48">
        <v>1222000</v>
      </c>
      <c r="K158" s="83">
        <v>0</v>
      </c>
      <c r="L158" s="83">
        <v>41600</v>
      </c>
      <c r="M158" s="83">
        <v>0</v>
      </c>
      <c r="N158" s="83">
        <f>SUM(J158:M158)</f>
        <v>1263600</v>
      </c>
    </row>
    <row r="159" spans="1:14" ht="51" hidden="1" outlineLevel="2" x14ac:dyDescent="0.25">
      <c r="A159" s="79">
        <v>132</v>
      </c>
      <c r="B159" s="70" t="s">
        <v>423</v>
      </c>
      <c r="C159" s="79" t="s">
        <v>424</v>
      </c>
      <c r="D159" s="80" t="s">
        <v>975</v>
      </c>
      <c r="E159" s="81">
        <v>1023835</v>
      </c>
      <c r="F159" s="70" t="s">
        <v>883</v>
      </c>
      <c r="G159" s="70" t="s">
        <v>28</v>
      </c>
      <c r="H159" s="70" t="s">
        <v>44</v>
      </c>
      <c r="I159" s="70" t="s">
        <v>81</v>
      </c>
      <c r="J159" s="48">
        <v>2019730</v>
      </c>
      <c r="K159" s="83">
        <v>0</v>
      </c>
      <c r="L159" s="83">
        <v>62400</v>
      </c>
      <c r="M159" s="83">
        <v>0</v>
      </c>
      <c r="N159" s="83">
        <f>SUM(J159:M159)</f>
        <v>2082130</v>
      </c>
    </row>
    <row r="160" spans="1:14" ht="51" hidden="1" outlineLevel="2" x14ac:dyDescent="0.25">
      <c r="A160" s="79">
        <v>133</v>
      </c>
      <c r="B160" s="70" t="s">
        <v>423</v>
      </c>
      <c r="C160" s="79" t="s">
        <v>424</v>
      </c>
      <c r="D160" s="80" t="s">
        <v>975</v>
      </c>
      <c r="E160" s="81">
        <v>2994394</v>
      </c>
      <c r="F160" s="70" t="s">
        <v>885</v>
      </c>
      <c r="G160" s="70" t="s">
        <v>28</v>
      </c>
      <c r="H160" s="70" t="s">
        <v>44</v>
      </c>
      <c r="I160" s="70" t="s">
        <v>187</v>
      </c>
      <c r="J160" s="48">
        <v>5982840</v>
      </c>
      <c r="K160" s="83">
        <v>0</v>
      </c>
      <c r="L160" s="83">
        <v>190200</v>
      </c>
      <c r="M160" s="83">
        <v>0</v>
      </c>
      <c r="N160" s="83">
        <f>SUM(J160:M160)</f>
        <v>6173040</v>
      </c>
    </row>
    <row r="161" spans="1:14" ht="51" hidden="1" outlineLevel="2" x14ac:dyDescent="0.25">
      <c r="A161" s="79">
        <v>134</v>
      </c>
      <c r="B161" s="70" t="s">
        <v>423</v>
      </c>
      <c r="C161" s="79" t="s">
        <v>424</v>
      </c>
      <c r="D161" s="80" t="s">
        <v>975</v>
      </c>
      <c r="E161" s="81">
        <v>3594232</v>
      </c>
      <c r="F161" s="70" t="s">
        <v>887</v>
      </c>
      <c r="G161" s="70" t="s">
        <v>28</v>
      </c>
      <c r="H161" s="70" t="s">
        <v>44</v>
      </c>
      <c r="I161" s="70" t="s">
        <v>81</v>
      </c>
      <c r="J161" s="48">
        <v>3702840</v>
      </c>
      <c r="K161" s="83">
        <v>0</v>
      </c>
      <c r="L161" s="83">
        <v>114400</v>
      </c>
      <c r="M161" s="83">
        <v>0</v>
      </c>
      <c r="N161" s="83">
        <f>SUM(J161:M161)</f>
        <v>3817240</v>
      </c>
    </row>
    <row r="162" spans="1:14" ht="51" hidden="1" outlineLevel="2" x14ac:dyDescent="0.25">
      <c r="A162" s="79">
        <v>135</v>
      </c>
      <c r="B162" s="70" t="s">
        <v>423</v>
      </c>
      <c r="C162" s="79" t="s">
        <v>424</v>
      </c>
      <c r="D162" s="80" t="s">
        <v>975</v>
      </c>
      <c r="E162" s="81">
        <v>6057420</v>
      </c>
      <c r="F162" s="70" t="s">
        <v>889</v>
      </c>
      <c r="G162" s="70" t="s">
        <v>28</v>
      </c>
      <c r="H162" s="70" t="s">
        <v>44</v>
      </c>
      <c r="I162" s="70" t="s">
        <v>81</v>
      </c>
      <c r="J162" s="48">
        <v>2692970</v>
      </c>
      <c r="K162" s="83">
        <v>0</v>
      </c>
      <c r="L162" s="83">
        <v>83200</v>
      </c>
      <c r="M162" s="83">
        <v>0</v>
      </c>
      <c r="N162" s="83">
        <f>SUM(J162:M162)</f>
        <v>2776170</v>
      </c>
    </row>
    <row r="163" spans="1:14" ht="51" hidden="1" outlineLevel="2" x14ac:dyDescent="0.25">
      <c r="A163" s="79">
        <v>136</v>
      </c>
      <c r="B163" s="70" t="s">
        <v>423</v>
      </c>
      <c r="C163" s="79" t="s">
        <v>424</v>
      </c>
      <c r="D163" s="80" t="s">
        <v>975</v>
      </c>
      <c r="E163" s="81">
        <v>6952161</v>
      </c>
      <c r="F163" s="70" t="s">
        <v>404</v>
      </c>
      <c r="G163" s="70" t="s">
        <v>28</v>
      </c>
      <c r="H163" s="70" t="s">
        <v>44</v>
      </c>
      <c r="I163" s="70" t="s">
        <v>37</v>
      </c>
      <c r="J163" s="48">
        <v>3963110</v>
      </c>
      <c r="K163" s="83">
        <v>0</v>
      </c>
      <c r="L163" s="83">
        <v>127800</v>
      </c>
      <c r="M163" s="83">
        <v>0</v>
      </c>
      <c r="N163" s="83">
        <f>SUM(J163:M163)</f>
        <v>4090910</v>
      </c>
    </row>
    <row r="164" spans="1:14" outlineLevel="1" collapsed="1" x14ac:dyDescent="0.25">
      <c r="A164" s="79"/>
      <c r="B164" s="70"/>
      <c r="C164" s="79"/>
      <c r="D164" s="95" t="s">
        <v>1011</v>
      </c>
      <c r="E164" s="81"/>
      <c r="F164" s="70"/>
      <c r="G164" s="70"/>
      <c r="H164" s="70"/>
      <c r="I164" s="70"/>
      <c r="J164" s="48">
        <f>SUBTOTAL(9,J158:J163)</f>
        <v>19583490</v>
      </c>
      <c r="K164" s="83">
        <f>SUBTOTAL(9,K158:K163)</f>
        <v>0</v>
      </c>
      <c r="L164" s="83">
        <f>SUBTOTAL(9,L158:L163)</f>
        <v>619600</v>
      </c>
      <c r="M164" s="83">
        <f>SUBTOTAL(9,M158:M163)</f>
        <v>0</v>
      </c>
      <c r="N164" s="83">
        <f>SUBTOTAL(9,N158:N163)</f>
        <v>20203090</v>
      </c>
    </row>
    <row r="165" spans="1:14" ht="63.75" hidden="1" outlineLevel="2" x14ac:dyDescent="0.25">
      <c r="A165" s="79">
        <v>137</v>
      </c>
      <c r="B165" s="70" t="s">
        <v>773</v>
      </c>
      <c r="C165" s="79">
        <v>70850992</v>
      </c>
      <c r="D165" s="80" t="s">
        <v>650</v>
      </c>
      <c r="E165" s="81">
        <v>1831726</v>
      </c>
      <c r="F165" s="70" t="s">
        <v>921</v>
      </c>
      <c r="G165" s="70" t="s">
        <v>36</v>
      </c>
      <c r="H165" s="70" t="s">
        <v>52</v>
      </c>
      <c r="I165" s="70" t="s">
        <v>32</v>
      </c>
      <c r="J165" s="48">
        <v>2558940</v>
      </c>
      <c r="K165" s="83">
        <v>0</v>
      </c>
      <c r="L165" s="83">
        <v>129000</v>
      </c>
      <c r="M165" s="83">
        <v>0</v>
      </c>
      <c r="N165" s="83">
        <f>SUM(J165:M165)</f>
        <v>2687940</v>
      </c>
    </row>
    <row r="166" spans="1:14" outlineLevel="1" collapsed="1" x14ac:dyDescent="0.25">
      <c r="A166" s="79"/>
      <c r="B166" s="70"/>
      <c r="C166" s="79"/>
      <c r="D166" s="95" t="s">
        <v>674</v>
      </c>
      <c r="E166" s="81"/>
      <c r="F166" s="70"/>
      <c r="G166" s="70"/>
      <c r="H166" s="70"/>
      <c r="I166" s="70"/>
      <c r="J166" s="48">
        <f>SUBTOTAL(9,J165:J165)</f>
        <v>2558940</v>
      </c>
      <c r="K166" s="83">
        <f>SUBTOTAL(9,K165:K165)</f>
        <v>0</v>
      </c>
      <c r="L166" s="83">
        <f>SUBTOTAL(9,L165:L165)</f>
        <v>129000</v>
      </c>
      <c r="M166" s="83">
        <f>SUBTOTAL(9,M165:M165)</f>
        <v>0</v>
      </c>
      <c r="N166" s="83">
        <f>SUBTOTAL(9,N165:N165)</f>
        <v>2687940</v>
      </c>
    </row>
    <row r="167" spans="1:14" ht="38.25" hidden="1" outlineLevel="2" x14ac:dyDescent="0.25">
      <c r="A167" s="79">
        <v>138</v>
      </c>
      <c r="B167" s="70" t="s">
        <v>15</v>
      </c>
      <c r="C167" s="79">
        <v>27002438</v>
      </c>
      <c r="D167" s="80" t="s">
        <v>586</v>
      </c>
      <c r="E167" s="81">
        <v>3645453</v>
      </c>
      <c r="F167" s="70" t="s">
        <v>793</v>
      </c>
      <c r="G167" s="70" t="s">
        <v>36</v>
      </c>
      <c r="H167" s="70" t="s">
        <v>19</v>
      </c>
      <c r="I167" s="70" t="s">
        <v>59</v>
      </c>
      <c r="J167" s="48">
        <v>821150</v>
      </c>
      <c r="K167" s="83">
        <v>0</v>
      </c>
      <c r="L167" s="83">
        <v>228100</v>
      </c>
      <c r="M167" s="83">
        <v>0</v>
      </c>
      <c r="N167" s="83">
        <f>SUM(J167:M167)</f>
        <v>1049250</v>
      </c>
    </row>
    <row r="168" spans="1:14" ht="38.25" hidden="1" outlineLevel="2" x14ac:dyDescent="0.25">
      <c r="A168" s="79">
        <v>139</v>
      </c>
      <c r="B168" s="70" t="s">
        <v>136</v>
      </c>
      <c r="C168" s="79">
        <v>18189750</v>
      </c>
      <c r="D168" s="80" t="s">
        <v>586</v>
      </c>
      <c r="E168" s="81">
        <v>8959007</v>
      </c>
      <c r="F168" s="70" t="s">
        <v>140</v>
      </c>
      <c r="G168" s="70" t="s">
        <v>36</v>
      </c>
      <c r="H168" s="70" t="s">
        <v>19</v>
      </c>
      <c r="I168" s="70" t="s">
        <v>37</v>
      </c>
      <c r="J168" s="48">
        <v>796640</v>
      </c>
      <c r="K168" s="83">
        <v>0</v>
      </c>
      <c r="L168" s="83">
        <v>221300</v>
      </c>
      <c r="M168" s="83">
        <v>0</v>
      </c>
      <c r="N168" s="83">
        <f>SUM(J168:M168)</f>
        <v>1017940</v>
      </c>
    </row>
    <row r="169" spans="1:14" ht="38.25" hidden="1" outlineLevel="2" x14ac:dyDescent="0.25">
      <c r="A169" s="79">
        <v>140</v>
      </c>
      <c r="B169" s="70" t="s">
        <v>342</v>
      </c>
      <c r="C169" s="84">
        <v>60557621</v>
      </c>
      <c r="D169" s="70" t="s">
        <v>586</v>
      </c>
      <c r="E169" s="86">
        <v>5835780</v>
      </c>
      <c r="F169" s="70" t="s">
        <v>345</v>
      </c>
      <c r="G169" s="70" t="s">
        <v>36</v>
      </c>
      <c r="H169" s="70" t="s">
        <v>19</v>
      </c>
      <c r="I169" s="70" t="s">
        <v>14</v>
      </c>
      <c r="J169" s="48">
        <v>616880</v>
      </c>
      <c r="K169" s="48">
        <v>0</v>
      </c>
      <c r="L169" s="83">
        <v>171300</v>
      </c>
      <c r="M169" s="83">
        <v>0</v>
      </c>
      <c r="N169" s="83">
        <f>SUM(J169:M169)</f>
        <v>788180</v>
      </c>
    </row>
    <row r="170" spans="1:14" ht="38.25" hidden="1" outlineLevel="2" x14ac:dyDescent="0.25">
      <c r="A170" s="79">
        <v>141</v>
      </c>
      <c r="B170" s="70" t="s">
        <v>342</v>
      </c>
      <c r="C170" s="79">
        <v>60557621</v>
      </c>
      <c r="D170" s="80" t="s">
        <v>586</v>
      </c>
      <c r="E170" s="81">
        <v>9580837</v>
      </c>
      <c r="F170" s="70" t="s">
        <v>351</v>
      </c>
      <c r="G170" s="70" t="s">
        <v>36</v>
      </c>
      <c r="H170" s="70" t="s">
        <v>19</v>
      </c>
      <c r="I170" s="70" t="s">
        <v>88</v>
      </c>
      <c r="J170" s="48">
        <v>1348160</v>
      </c>
      <c r="K170" s="83">
        <v>0</v>
      </c>
      <c r="L170" s="83">
        <v>374500</v>
      </c>
      <c r="M170" s="83">
        <v>0</v>
      </c>
      <c r="N170" s="83">
        <f>SUM(J170:M170)</f>
        <v>1722660</v>
      </c>
    </row>
    <row r="171" spans="1:14" outlineLevel="1" collapsed="1" x14ac:dyDescent="0.25">
      <c r="A171" s="79"/>
      <c r="B171" s="70"/>
      <c r="C171" s="79"/>
      <c r="D171" s="95" t="s">
        <v>675</v>
      </c>
      <c r="E171" s="81"/>
      <c r="F171" s="70"/>
      <c r="G171" s="70"/>
      <c r="H171" s="70"/>
      <c r="I171" s="70"/>
      <c r="J171" s="48">
        <f>SUBTOTAL(9,J167:J170)</f>
        <v>3582830</v>
      </c>
      <c r="K171" s="83">
        <f>SUBTOTAL(9,K167:K170)</f>
        <v>0</v>
      </c>
      <c r="L171" s="83">
        <f>SUBTOTAL(9,L167:L170)</f>
        <v>995200</v>
      </c>
      <c r="M171" s="83">
        <f>SUBTOTAL(9,M167:M170)</f>
        <v>0</v>
      </c>
      <c r="N171" s="83">
        <f>SUBTOTAL(9,N167:N170)</f>
        <v>4578030</v>
      </c>
    </row>
    <row r="172" spans="1:14" ht="38.25" hidden="1" outlineLevel="2" x14ac:dyDescent="0.25">
      <c r="A172" s="79">
        <v>142</v>
      </c>
      <c r="B172" s="70" t="s">
        <v>33</v>
      </c>
      <c r="C172" s="79">
        <v>29267609</v>
      </c>
      <c r="D172" s="80" t="s">
        <v>589</v>
      </c>
      <c r="E172" s="81">
        <v>1967289</v>
      </c>
      <c r="F172" s="70" t="s">
        <v>35</v>
      </c>
      <c r="G172" s="70" t="s">
        <v>36</v>
      </c>
      <c r="H172" s="70" t="s">
        <v>19</v>
      </c>
      <c r="I172" s="70" t="s">
        <v>37</v>
      </c>
      <c r="J172" s="48">
        <v>865460</v>
      </c>
      <c r="K172" s="83">
        <v>0</v>
      </c>
      <c r="L172" s="83">
        <v>0</v>
      </c>
      <c r="M172" s="83">
        <v>0</v>
      </c>
      <c r="N172" s="83">
        <f>SUM(J172:M172)</f>
        <v>865460</v>
      </c>
    </row>
    <row r="173" spans="1:14" ht="38.25" hidden="1" outlineLevel="2" x14ac:dyDescent="0.25">
      <c r="A173" s="79">
        <v>143</v>
      </c>
      <c r="B173" s="70" t="s">
        <v>118</v>
      </c>
      <c r="C173" s="79" t="s">
        <v>119</v>
      </c>
      <c r="D173" s="80" t="s">
        <v>589</v>
      </c>
      <c r="E173" s="81">
        <v>2514201</v>
      </c>
      <c r="F173" s="70" t="s">
        <v>941</v>
      </c>
      <c r="G173" s="70" t="s">
        <v>36</v>
      </c>
      <c r="H173" s="70" t="s">
        <v>19</v>
      </c>
      <c r="I173" s="70" t="s">
        <v>122</v>
      </c>
      <c r="J173" s="48">
        <v>3078570</v>
      </c>
      <c r="K173" s="83">
        <v>0</v>
      </c>
      <c r="L173" s="83">
        <v>195700</v>
      </c>
      <c r="M173" s="83">
        <v>0</v>
      </c>
      <c r="N173" s="83">
        <f>SUM(J173:M173)</f>
        <v>3274270</v>
      </c>
    </row>
    <row r="174" spans="1:14" ht="38.25" hidden="1" outlineLevel="2" x14ac:dyDescent="0.25">
      <c r="A174" s="79">
        <v>144</v>
      </c>
      <c r="B174" s="70" t="s">
        <v>166</v>
      </c>
      <c r="C174" s="79">
        <v>44018886</v>
      </c>
      <c r="D174" s="80" t="s">
        <v>589</v>
      </c>
      <c r="E174" s="81">
        <v>1037676</v>
      </c>
      <c r="F174" s="70" t="s">
        <v>167</v>
      </c>
      <c r="G174" s="70" t="s">
        <v>36</v>
      </c>
      <c r="H174" s="70" t="s">
        <v>19</v>
      </c>
      <c r="I174" s="70" t="s">
        <v>81</v>
      </c>
      <c r="J174" s="48">
        <v>1607860</v>
      </c>
      <c r="K174" s="83">
        <v>0</v>
      </c>
      <c r="L174" s="83">
        <v>64300</v>
      </c>
      <c r="M174" s="83">
        <v>0</v>
      </c>
      <c r="N174" s="83">
        <f>SUM(J174:M174)</f>
        <v>1672160</v>
      </c>
    </row>
    <row r="175" spans="1:14" ht="38.25" hidden="1" outlineLevel="2" x14ac:dyDescent="0.25">
      <c r="A175" s="79">
        <v>145</v>
      </c>
      <c r="B175" s="70" t="s">
        <v>185</v>
      </c>
      <c r="C175" s="79">
        <v>48489336</v>
      </c>
      <c r="D175" s="80" t="s">
        <v>589</v>
      </c>
      <c r="E175" s="81">
        <v>7817571</v>
      </c>
      <c r="F175" s="70" t="s">
        <v>202</v>
      </c>
      <c r="G175" s="70" t="s">
        <v>36</v>
      </c>
      <c r="H175" s="70" t="s">
        <v>19</v>
      </c>
      <c r="I175" s="70" t="s">
        <v>187</v>
      </c>
      <c r="J175" s="48">
        <v>1755650</v>
      </c>
      <c r="K175" s="83">
        <v>0</v>
      </c>
      <c r="L175" s="83">
        <v>111600</v>
      </c>
      <c r="M175" s="83">
        <v>0</v>
      </c>
      <c r="N175" s="83">
        <f>SUM(J175:M175)</f>
        <v>1867250</v>
      </c>
    </row>
    <row r="176" spans="1:14" ht="38.25" hidden="1" outlineLevel="2" x14ac:dyDescent="0.25">
      <c r="A176" s="79">
        <v>146</v>
      </c>
      <c r="B176" s="70" t="s">
        <v>211</v>
      </c>
      <c r="C176" s="79">
        <v>47997885</v>
      </c>
      <c r="D176" s="80" t="s">
        <v>589</v>
      </c>
      <c r="E176" s="81">
        <v>5937705</v>
      </c>
      <c r="F176" s="70" t="s">
        <v>222</v>
      </c>
      <c r="G176" s="70" t="s">
        <v>36</v>
      </c>
      <c r="H176" s="70" t="s">
        <v>19</v>
      </c>
      <c r="I176" s="70" t="s">
        <v>101</v>
      </c>
      <c r="J176" s="48">
        <v>1854560</v>
      </c>
      <c r="K176" s="83">
        <v>0</v>
      </c>
      <c r="L176" s="83">
        <v>117900</v>
      </c>
      <c r="M176" s="83">
        <v>0</v>
      </c>
      <c r="N176" s="83">
        <f>SUM(J176:M176)</f>
        <v>1972460</v>
      </c>
    </row>
    <row r="177" spans="1:14" ht="51" hidden="1" outlineLevel="2" x14ac:dyDescent="0.25">
      <c r="A177" s="79">
        <v>147</v>
      </c>
      <c r="B177" s="70" t="s">
        <v>281</v>
      </c>
      <c r="C177" s="79" t="s">
        <v>282</v>
      </c>
      <c r="D177" s="80" t="s">
        <v>589</v>
      </c>
      <c r="E177" s="81">
        <v>9250334</v>
      </c>
      <c r="F177" s="70" t="s">
        <v>286</v>
      </c>
      <c r="G177" s="70" t="s">
        <v>36</v>
      </c>
      <c r="H177" s="70" t="s">
        <v>19</v>
      </c>
      <c r="I177" s="70" t="s">
        <v>14</v>
      </c>
      <c r="J177" s="48">
        <v>1347640</v>
      </c>
      <c r="K177" s="83">
        <v>0</v>
      </c>
      <c r="L177" s="83">
        <v>85600</v>
      </c>
      <c r="M177" s="83">
        <v>0</v>
      </c>
      <c r="N177" s="83">
        <f>SUM(J177:M177)</f>
        <v>1433240</v>
      </c>
    </row>
    <row r="178" spans="1:14" outlineLevel="1" collapsed="1" x14ac:dyDescent="0.25">
      <c r="A178" s="79"/>
      <c r="B178" s="70"/>
      <c r="C178" s="79"/>
      <c r="D178" s="95" t="s">
        <v>677</v>
      </c>
      <c r="E178" s="81"/>
      <c r="F178" s="70"/>
      <c r="G178" s="70"/>
      <c r="H178" s="70"/>
      <c r="I178" s="70"/>
      <c r="J178" s="48">
        <f>SUBTOTAL(9,J172:J177)</f>
        <v>10509740</v>
      </c>
      <c r="K178" s="83">
        <f>SUBTOTAL(9,K172:K177)</f>
        <v>0</v>
      </c>
      <c r="L178" s="83">
        <f>SUBTOTAL(9,L172:L177)</f>
        <v>575100</v>
      </c>
      <c r="M178" s="83">
        <f>SUBTOTAL(9,M172:M177)</f>
        <v>0</v>
      </c>
      <c r="N178" s="83">
        <f>SUBTOTAL(9,N172:N177)</f>
        <v>11084840</v>
      </c>
    </row>
    <row r="179" spans="1:14" ht="25.5" hidden="1" outlineLevel="2" x14ac:dyDescent="0.25">
      <c r="A179" s="79">
        <v>148</v>
      </c>
      <c r="B179" s="70" t="s">
        <v>91</v>
      </c>
      <c r="C179" s="79">
        <v>73633178</v>
      </c>
      <c r="D179" s="80" t="s">
        <v>607</v>
      </c>
      <c r="E179" s="81">
        <v>3257944</v>
      </c>
      <c r="F179" s="70" t="s">
        <v>608</v>
      </c>
      <c r="G179" s="70" t="s">
        <v>36</v>
      </c>
      <c r="H179" s="70" t="s">
        <v>52</v>
      </c>
      <c r="I179" s="70" t="s">
        <v>59</v>
      </c>
      <c r="J179" s="48">
        <v>1735170</v>
      </c>
      <c r="K179" s="83">
        <v>0</v>
      </c>
      <c r="L179" s="83">
        <v>50000</v>
      </c>
      <c r="M179" s="83">
        <v>0</v>
      </c>
      <c r="N179" s="83">
        <f>SUM(J179:M179)</f>
        <v>1785170</v>
      </c>
    </row>
    <row r="180" spans="1:14" ht="25.5" hidden="1" outlineLevel="2" x14ac:dyDescent="0.25">
      <c r="A180" s="79">
        <v>149</v>
      </c>
      <c r="B180" s="70" t="s">
        <v>113</v>
      </c>
      <c r="C180" s="79">
        <v>48472476</v>
      </c>
      <c r="D180" s="80" t="s">
        <v>607</v>
      </c>
      <c r="E180" s="81">
        <v>2899284</v>
      </c>
      <c r="F180" s="70" t="s">
        <v>114</v>
      </c>
      <c r="G180" s="70" t="s">
        <v>36</v>
      </c>
      <c r="H180" s="70" t="s">
        <v>52</v>
      </c>
      <c r="I180" s="70" t="s">
        <v>29</v>
      </c>
      <c r="J180" s="48">
        <v>1239410</v>
      </c>
      <c r="K180" s="83">
        <v>0</v>
      </c>
      <c r="L180" s="83">
        <v>0</v>
      </c>
      <c r="M180" s="83">
        <v>0</v>
      </c>
      <c r="N180" s="83">
        <f>SUM(J180:M180)</f>
        <v>1239410</v>
      </c>
    </row>
    <row r="181" spans="1:14" ht="25.5" hidden="1" outlineLevel="2" x14ac:dyDescent="0.25">
      <c r="A181" s="79">
        <v>150</v>
      </c>
      <c r="B181" s="70" t="s">
        <v>133</v>
      </c>
      <c r="C181" s="79">
        <v>47930063</v>
      </c>
      <c r="D181" s="80" t="s">
        <v>607</v>
      </c>
      <c r="E181" s="81">
        <v>9859957</v>
      </c>
      <c r="F181" s="70" t="s">
        <v>942</v>
      </c>
      <c r="G181" s="70" t="s">
        <v>36</v>
      </c>
      <c r="H181" s="70" t="s">
        <v>52</v>
      </c>
      <c r="I181" s="70" t="s">
        <v>66</v>
      </c>
      <c r="J181" s="48">
        <v>1208420</v>
      </c>
      <c r="K181" s="83">
        <v>0</v>
      </c>
      <c r="L181" s="83">
        <v>115200</v>
      </c>
      <c r="M181" s="83">
        <v>0</v>
      </c>
      <c r="N181" s="83">
        <f>SUM(J181:M181)</f>
        <v>1323620</v>
      </c>
    </row>
    <row r="182" spans="1:14" ht="25.5" hidden="1" outlineLevel="2" x14ac:dyDescent="0.25">
      <c r="A182" s="79">
        <v>151</v>
      </c>
      <c r="B182" s="70" t="s">
        <v>166</v>
      </c>
      <c r="C182" s="79">
        <v>44018886</v>
      </c>
      <c r="D182" s="80" t="s">
        <v>607</v>
      </c>
      <c r="E182" s="81">
        <v>9753684</v>
      </c>
      <c r="F182" s="70" t="s">
        <v>184</v>
      </c>
      <c r="G182" s="70" t="s">
        <v>36</v>
      </c>
      <c r="H182" s="70" t="s">
        <v>52</v>
      </c>
      <c r="I182" s="70" t="s">
        <v>81</v>
      </c>
      <c r="J182" s="48">
        <v>1425320</v>
      </c>
      <c r="K182" s="83">
        <v>0</v>
      </c>
      <c r="L182" s="83">
        <v>85000</v>
      </c>
      <c r="M182" s="83">
        <v>0</v>
      </c>
      <c r="N182" s="83">
        <f>SUM(J182:M182)</f>
        <v>1510320</v>
      </c>
    </row>
    <row r="183" spans="1:14" ht="25.5" hidden="1" outlineLevel="2" x14ac:dyDescent="0.25">
      <c r="A183" s="79">
        <v>152</v>
      </c>
      <c r="B183" s="70" t="s">
        <v>211</v>
      </c>
      <c r="C183" s="79">
        <v>47997885</v>
      </c>
      <c r="D183" s="80" t="s">
        <v>607</v>
      </c>
      <c r="E183" s="81">
        <v>2193113</v>
      </c>
      <c r="F183" s="70" t="s">
        <v>215</v>
      </c>
      <c r="G183" s="70" t="s">
        <v>36</v>
      </c>
      <c r="H183" s="70" t="s">
        <v>52</v>
      </c>
      <c r="I183" s="70" t="s">
        <v>101</v>
      </c>
      <c r="J183" s="48">
        <v>1803340</v>
      </c>
      <c r="K183" s="83">
        <v>0</v>
      </c>
      <c r="L183" s="83">
        <v>167600</v>
      </c>
      <c r="M183" s="83">
        <v>0</v>
      </c>
      <c r="N183" s="83">
        <f>SUM(J183:M183)</f>
        <v>1970940</v>
      </c>
    </row>
    <row r="184" spans="1:14" ht="25.5" hidden="1" outlineLevel="2" x14ac:dyDescent="0.25">
      <c r="A184" s="79">
        <v>153</v>
      </c>
      <c r="B184" s="70" t="s">
        <v>211</v>
      </c>
      <c r="C184" s="79">
        <v>47997885</v>
      </c>
      <c r="D184" s="80" t="s">
        <v>607</v>
      </c>
      <c r="E184" s="81">
        <v>9836239</v>
      </c>
      <c r="F184" s="70" t="s">
        <v>227</v>
      </c>
      <c r="G184" s="70" t="s">
        <v>36</v>
      </c>
      <c r="H184" s="70" t="s">
        <v>52</v>
      </c>
      <c r="I184" s="70" t="s">
        <v>213</v>
      </c>
      <c r="J184" s="48">
        <v>1859110</v>
      </c>
      <c r="K184" s="83">
        <v>0</v>
      </c>
      <c r="L184" s="83">
        <v>172800</v>
      </c>
      <c r="M184" s="83">
        <v>0</v>
      </c>
      <c r="N184" s="83">
        <f>SUM(J184:M184)</f>
        <v>2031910</v>
      </c>
    </row>
    <row r="185" spans="1:14" ht="25.5" hidden="1" outlineLevel="2" x14ac:dyDescent="0.25">
      <c r="A185" s="79">
        <v>154</v>
      </c>
      <c r="B185" s="70" t="s">
        <v>228</v>
      </c>
      <c r="C185" s="79">
        <v>44740778</v>
      </c>
      <c r="D185" s="80" t="s">
        <v>607</v>
      </c>
      <c r="E185" s="81">
        <v>1718636</v>
      </c>
      <c r="F185" s="70" t="s">
        <v>956</v>
      </c>
      <c r="G185" s="70" t="s">
        <v>36</v>
      </c>
      <c r="H185" s="70" t="s">
        <v>52</v>
      </c>
      <c r="I185" s="70" t="s">
        <v>59</v>
      </c>
      <c r="J185" s="48">
        <v>1881000</v>
      </c>
      <c r="K185" s="83">
        <v>0</v>
      </c>
      <c r="L185" s="83">
        <v>187200</v>
      </c>
      <c r="M185" s="83">
        <v>0</v>
      </c>
      <c r="N185" s="83">
        <f>SUM(J185:M185)</f>
        <v>2068200</v>
      </c>
    </row>
    <row r="186" spans="1:14" ht="25.5" hidden="1" outlineLevel="2" x14ac:dyDescent="0.25">
      <c r="A186" s="79">
        <v>155</v>
      </c>
      <c r="B186" s="70" t="s">
        <v>255</v>
      </c>
      <c r="C186" s="79">
        <v>70640548</v>
      </c>
      <c r="D186" s="80" t="s">
        <v>607</v>
      </c>
      <c r="E186" s="81">
        <v>8709161</v>
      </c>
      <c r="F186" s="70" t="s">
        <v>256</v>
      </c>
      <c r="G186" s="70" t="s">
        <v>36</v>
      </c>
      <c r="H186" s="70" t="s">
        <v>52</v>
      </c>
      <c r="I186" s="70" t="s">
        <v>59</v>
      </c>
      <c r="J186" s="48">
        <v>1288980</v>
      </c>
      <c r="K186" s="83">
        <v>0</v>
      </c>
      <c r="L186" s="83">
        <v>93000</v>
      </c>
      <c r="M186" s="83">
        <v>0</v>
      </c>
      <c r="N186" s="83">
        <f>SUM(J186:M186)</f>
        <v>1381980</v>
      </c>
    </row>
    <row r="187" spans="1:14" ht="25.5" hidden="1" outlineLevel="2" x14ac:dyDescent="0.25">
      <c r="A187" s="79">
        <v>156</v>
      </c>
      <c r="B187" s="70" t="s">
        <v>634</v>
      </c>
      <c r="C187" s="79" t="s">
        <v>260</v>
      </c>
      <c r="D187" s="80" t="s">
        <v>607</v>
      </c>
      <c r="E187" s="81">
        <v>1146538</v>
      </c>
      <c r="F187" s="70" t="s">
        <v>265</v>
      </c>
      <c r="G187" s="70" t="s">
        <v>36</v>
      </c>
      <c r="H187" s="70" t="s">
        <v>52</v>
      </c>
      <c r="I187" s="70" t="s">
        <v>29</v>
      </c>
      <c r="J187" s="48">
        <v>1258000</v>
      </c>
      <c r="K187" s="83">
        <v>0</v>
      </c>
      <c r="L187" s="83">
        <v>116900</v>
      </c>
      <c r="M187" s="83">
        <v>0</v>
      </c>
      <c r="N187" s="83">
        <f>SUM(J187:M187)</f>
        <v>1374900</v>
      </c>
    </row>
    <row r="188" spans="1:14" ht="25.5" hidden="1" outlineLevel="2" x14ac:dyDescent="0.25">
      <c r="A188" s="79">
        <v>157</v>
      </c>
      <c r="B188" s="70" t="s">
        <v>305</v>
      </c>
      <c r="C188" s="79">
        <v>70885605</v>
      </c>
      <c r="D188" s="80" t="s">
        <v>607</v>
      </c>
      <c r="E188" s="81">
        <v>4474775</v>
      </c>
      <c r="F188" s="70" t="s">
        <v>305</v>
      </c>
      <c r="G188" s="70" t="s">
        <v>36</v>
      </c>
      <c r="H188" s="70" t="s">
        <v>52</v>
      </c>
      <c r="I188" s="70" t="s">
        <v>143</v>
      </c>
      <c r="J188" s="48">
        <v>1486500</v>
      </c>
      <c r="K188" s="83">
        <v>0</v>
      </c>
      <c r="L188" s="83">
        <v>20000</v>
      </c>
      <c r="M188" s="83">
        <v>0</v>
      </c>
      <c r="N188" s="83">
        <f>SUM(J188:M188)</f>
        <v>1506500</v>
      </c>
    </row>
    <row r="189" spans="1:14" ht="25.5" hidden="1" outlineLevel="2" x14ac:dyDescent="0.25">
      <c r="A189" s="79">
        <v>158</v>
      </c>
      <c r="B189" s="70" t="s">
        <v>308</v>
      </c>
      <c r="C189" s="79">
        <v>65792068</v>
      </c>
      <c r="D189" s="80" t="s">
        <v>607</v>
      </c>
      <c r="E189" s="81">
        <v>5795884</v>
      </c>
      <c r="F189" s="70" t="s">
        <v>309</v>
      </c>
      <c r="G189" s="70" t="s">
        <v>36</v>
      </c>
      <c r="H189" s="70" t="s">
        <v>52</v>
      </c>
      <c r="I189" s="70" t="s">
        <v>14</v>
      </c>
      <c r="J189" s="48">
        <v>1084480</v>
      </c>
      <c r="K189" s="83">
        <v>0</v>
      </c>
      <c r="L189" s="83">
        <v>67000</v>
      </c>
      <c r="M189" s="83">
        <v>0</v>
      </c>
      <c r="N189" s="83">
        <f>SUM(J189:M189)</f>
        <v>1151480</v>
      </c>
    </row>
    <row r="190" spans="1:14" ht="51" hidden="1" outlineLevel="2" x14ac:dyDescent="0.25">
      <c r="A190" s="79">
        <v>159</v>
      </c>
      <c r="B190" s="70" t="s">
        <v>335</v>
      </c>
      <c r="C190" s="79">
        <v>71230629</v>
      </c>
      <c r="D190" s="80" t="s">
        <v>607</v>
      </c>
      <c r="E190" s="81">
        <v>1420997</v>
      </c>
      <c r="F190" s="70" t="s">
        <v>336</v>
      </c>
      <c r="G190" s="70" t="s">
        <v>36</v>
      </c>
      <c r="H190" s="70" t="s">
        <v>52</v>
      </c>
      <c r="I190" s="70" t="s">
        <v>187</v>
      </c>
      <c r="J190" s="48">
        <v>1704180</v>
      </c>
      <c r="K190" s="83">
        <v>0</v>
      </c>
      <c r="L190" s="83">
        <v>158400</v>
      </c>
      <c r="M190" s="83">
        <v>0</v>
      </c>
      <c r="N190" s="83">
        <f>SUM(J190:M190)</f>
        <v>1862580</v>
      </c>
    </row>
    <row r="191" spans="1:14" ht="25.5" hidden="1" outlineLevel="2" x14ac:dyDescent="0.25">
      <c r="A191" s="79">
        <v>160</v>
      </c>
      <c r="B191" s="70" t="s">
        <v>342</v>
      </c>
      <c r="C191" s="79">
        <v>60557621</v>
      </c>
      <c r="D191" s="80" t="s">
        <v>607</v>
      </c>
      <c r="E191" s="81">
        <v>7314919</v>
      </c>
      <c r="F191" s="70" t="s">
        <v>347</v>
      </c>
      <c r="G191" s="70" t="s">
        <v>36</v>
      </c>
      <c r="H191" s="70" t="s">
        <v>52</v>
      </c>
      <c r="I191" s="70" t="s">
        <v>37</v>
      </c>
      <c r="J191" s="48">
        <v>1859110</v>
      </c>
      <c r="K191" s="83">
        <v>0</v>
      </c>
      <c r="L191" s="83">
        <v>172800</v>
      </c>
      <c r="M191" s="83">
        <v>0</v>
      </c>
      <c r="N191" s="83">
        <f>SUM(J191:M191)</f>
        <v>2031910</v>
      </c>
    </row>
    <row r="192" spans="1:14" ht="25.5" hidden="1" outlineLevel="2" x14ac:dyDescent="0.25">
      <c r="A192" s="79">
        <v>161</v>
      </c>
      <c r="B192" s="70" t="s">
        <v>902</v>
      </c>
      <c r="C192" s="79">
        <v>67028144</v>
      </c>
      <c r="D192" s="80" t="s">
        <v>607</v>
      </c>
      <c r="E192" s="81">
        <v>3333640</v>
      </c>
      <c r="F192" s="70" t="s">
        <v>988</v>
      </c>
      <c r="G192" s="70" t="s">
        <v>36</v>
      </c>
      <c r="H192" s="70" t="s">
        <v>52</v>
      </c>
      <c r="I192" s="70" t="s">
        <v>153</v>
      </c>
      <c r="J192" s="48">
        <v>1772350</v>
      </c>
      <c r="K192" s="83">
        <v>0</v>
      </c>
      <c r="L192" s="83">
        <v>49000</v>
      </c>
      <c r="M192" s="83">
        <v>0</v>
      </c>
      <c r="N192" s="83">
        <f>SUM(J192:M192)</f>
        <v>1821350</v>
      </c>
    </row>
    <row r="193" spans="1:14" ht="25.5" hidden="1" outlineLevel="2" x14ac:dyDescent="0.25">
      <c r="A193" s="79">
        <v>162</v>
      </c>
      <c r="B193" s="70" t="s">
        <v>902</v>
      </c>
      <c r="C193" s="79">
        <v>67028144</v>
      </c>
      <c r="D193" s="80" t="s">
        <v>607</v>
      </c>
      <c r="E193" s="81">
        <v>7983461</v>
      </c>
      <c r="F193" s="70" t="s">
        <v>368</v>
      </c>
      <c r="G193" s="70" t="s">
        <v>36</v>
      </c>
      <c r="H193" s="70" t="s">
        <v>52</v>
      </c>
      <c r="I193" s="70" t="s">
        <v>14</v>
      </c>
      <c r="J193" s="48">
        <v>1772350</v>
      </c>
      <c r="K193" s="83">
        <v>0</v>
      </c>
      <c r="L193" s="83">
        <v>164200</v>
      </c>
      <c r="M193" s="83">
        <v>0</v>
      </c>
      <c r="N193" s="83">
        <f>SUM(J193:M193)</f>
        <v>1936550</v>
      </c>
    </row>
    <row r="194" spans="1:14" ht="51" hidden="1" outlineLevel="2" x14ac:dyDescent="0.25">
      <c r="A194" s="79">
        <v>163</v>
      </c>
      <c r="B194" s="70" t="s">
        <v>374</v>
      </c>
      <c r="C194" s="79">
        <v>28269501</v>
      </c>
      <c r="D194" s="80" t="s">
        <v>607</v>
      </c>
      <c r="E194" s="81">
        <v>4607883</v>
      </c>
      <c r="F194" s="70" t="s">
        <v>376</v>
      </c>
      <c r="G194" s="70" t="s">
        <v>36</v>
      </c>
      <c r="H194" s="70" t="s">
        <v>52</v>
      </c>
      <c r="I194" s="70" t="s">
        <v>162</v>
      </c>
      <c r="J194" s="48">
        <v>3575690</v>
      </c>
      <c r="K194" s="83">
        <v>0</v>
      </c>
      <c r="L194" s="83">
        <v>171200</v>
      </c>
      <c r="M194" s="83">
        <v>0</v>
      </c>
      <c r="N194" s="83">
        <f>SUM(J194:M194)</f>
        <v>3746890</v>
      </c>
    </row>
    <row r="195" spans="1:14" ht="25.5" outlineLevel="1" collapsed="1" x14ac:dyDescent="0.25">
      <c r="A195" s="79"/>
      <c r="B195" s="70"/>
      <c r="C195" s="79"/>
      <c r="D195" s="95" t="s">
        <v>678</v>
      </c>
      <c r="E195" s="81"/>
      <c r="F195" s="70"/>
      <c r="G195" s="70"/>
      <c r="H195" s="70"/>
      <c r="I195" s="70"/>
      <c r="J195" s="48">
        <f>SUBTOTAL(9,J179:J194)</f>
        <v>26953410</v>
      </c>
      <c r="K195" s="83">
        <f>SUBTOTAL(9,K179:K194)</f>
        <v>0</v>
      </c>
      <c r="L195" s="83">
        <f>SUBTOTAL(9,L179:L194)</f>
        <v>1790300</v>
      </c>
      <c r="M195" s="83">
        <f>SUBTOTAL(9,M179:M194)</f>
        <v>0</v>
      </c>
      <c r="N195" s="83">
        <f>SUBTOTAL(9,N179:N194)</f>
        <v>28743710</v>
      </c>
    </row>
    <row r="196" spans="1:14" ht="38.25" hidden="1" outlineLevel="2" x14ac:dyDescent="0.25">
      <c r="A196" s="79">
        <v>164</v>
      </c>
      <c r="B196" s="70" t="s">
        <v>118</v>
      </c>
      <c r="C196" s="79" t="s">
        <v>119</v>
      </c>
      <c r="D196" s="80" t="s">
        <v>617</v>
      </c>
      <c r="E196" s="81">
        <v>4955284</v>
      </c>
      <c r="F196" s="70" t="s">
        <v>718</v>
      </c>
      <c r="G196" s="70" t="s">
        <v>18</v>
      </c>
      <c r="H196" s="70" t="s">
        <v>19</v>
      </c>
      <c r="I196" s="70" t="s">
        <v>122</v>
      </c>
      <c r="J196" s="48">
        <v>2790000</v>
      </c>
      <c r="K196" s="83">
        <v>0</v>
      </c>
      <c r="L196" s="83">
        <v>56000</v>
      </c>
      <c r="M196" s="83">
        <v>0</v>
      </c>
      <c r="N196" s="83">
        <f>SUM(J196:M196)</f>
        <v>2846000</v>
      </c>
    </row>
    <row r="197" spans="1:14" ht="38.25" hidden="1" outlineLevel="2" x14ac:dyDescent="0.25">
      <c r="A197" s="79">
        <v>165</v>
      </c>
      <c r="B197" s="70" t="s">
        <v>150</v>
      </c>
      <c r="C197" s="79">
        <v>46276262</v>
      </c>
      <c r="D197" s="80" t="s">
        <v>617</v>
      </c>
      <c r="E197" s="81">
        <v>2240677</v>
      </c>
      <c r="F197" s="70" t="s">
        <v>151</v>
      </c>
      <c r="G197" s="70" t="s">
        <v>18</v>
      </c>
      <c r="H197" s="70" t="s">
        <v>19</v>
      </c>
      <c r="I197" s="70" t="s">
        <v>153</v>
      </c>
      <c r="J197" s="48">
        <v>371130</v>
      </c>
      <c r="K197" s="83">
        <v>0</v>
      </c>
      <c r="L197" s="83">
        <v>0</v>
      </c>
      <c r="M197" s="83">
        <v>0</v>
      </c>
      <c r="N197" s="83">
        <f>SUM(J197:M197)</f>
        <v>371130</v>
      </c>
    </row>
    <row r="198" spans="1:14" ht="38.25" hidden="1" outlineLevel="2" x14ac:dyDescent="0.25">
      <c r="A198" s="79">
        <v>166</v>
      </c>
      <c r="B198" s="70" t="s">
        <v>185</v>
      </c>
      <c r="C198" s="79">
        <v>48489336</v>
      </c>
      <c r="D198" s="80" t="s">
        <v>617</v>
      </c>
      <c r="E198" s="81">
        <v>5033443</v>
      </c>
      <c r="F198" s="70" t="s">
        <v>197</v>
      </c>
      <c r="G198" s="70" t="s">
        <v>18</v>
      </c>
      <c r="H198" s="70" t="s">
        <v>19</v>
      </c>
      <c r="I198" s="70" t="s">
        <v>187</v>
      </c>
      <c r="J198" s="48">
        <v>1731120</v>
      </c>
      <c r="K198" s="83">
        <v>0</v>
      </c>
      <c r="L198" s="83">
        <v>76000</v>
      </c>
      <c r="M198" s="83">
        <v>0</v>
      </c>
      <c r="N198" s="83">
        <f>SUM(J198:M198)</f>
        <v>1807120</v>
      </c>
    </row>
    <row r="199" spans="1:14" ht="38.25" hidden="1" outlineLevel="2" x14ac:dyDescent="0.25">
      <c r="A199" s="79">
        <v>167</v>
      </c>
      <c r="B199" s="70" t="s">
        <v>211</v>
      </c>
      <c r="C199" s="79">
        <v>47997885</v>
      </c>
      <c r="D199" s="80" t="s">
        <v>617</v>
      </c>
      <c r="E199" s="81">
        <v>8800127</v>
      </c>
      <c r="F199" s="70" t="s">
        <v>226</v>
      </c>
      <c r="G199" s="70" t="s">
        <v>18</v>
      </c>
      <c r="H199" s="70" t="s">
        <v>19</v>
      </c>
      <c r="I199" s="70" t="s">
        <v>101</v>
      </c>
      <c r="J199" s="48">
        <v>2180620</v>
      </c>
      <c r="K199" s="83">
        <v>0</v>
      </c>
      <c r="L199" s="83">
        <v>25500</v>
      </c>
      <c r="M199" s="83">
        <v>0</v>
      </c>
      <c r="N199" s="83">
        <f>SUM(J199:M199)</f>
        <v>2206120</v>
      </c>
    </row>
    <row r="200" spans="1:14" ht="38.25" hidden="1" outlineLevel="2" x14ac:dyDescent="0.25">
      <c r="A200" s="79">
        <v>168</v>
      </c>
      <c r="B200" s="70" t="s">
        <v>281</v>
      </c>
      <c r="C200" s="79" t="s">
        <v>282</v>
      </c>
      <c r="D200" s="80" t="s">
        <v>617</v>
      </c>
      <c r="E200" s="81">
        <v>5075575</v>
      </c>
      <c r="F200" s="70" t="s">
        <v>963</v>
      </c>
      <c r="G200" s="70" t="s">
        <v>18</v>
      </c>
      <c r="H200" s="70" t="s">
        <v>19</v>
      </c>
      <c r="I200" s="70" t="s">
        <v>14</v>
      </c>
      <c r="J200" s="48">
        <v>804250</v>
      </c>
      <c r="K200" s="83">
        <v>0</v>
      </c>
      <c r="L200" s="83">
        <v>18600</v>
      </c>
      <c r="M200" s="83">
        <v>0</v>
      </c>
      <c r="N200" s="83">
        <f>SUM(J200:M200)</f>
        <v>822850</v>
      </c>
    </row>
    <row r="201" spans="1:14" outlineLevel="1" collapsed="1" x14ac:dyDescent="0.25">
      <c r="A201" s="79"/>
      <c r="B201" s="70"/>
      <c r="C201" s="79"/>
      <c r="D201" s="95" t="s">
        <v>679</v>
      </c>
      <c r="E201" s="81"/>
      <c r="F201" s="70"/>
      <c r="G201" s="70"/>
      <c r="H201" s="70"/>
      <c r="I201" s="70"/>
      <c r="J201" s="48">
        <f>SUBTOTAL(9,J196:J200)</f>
        <v>7877120</v>
      </c>
      <c r="K201" s="83">
        <f>SUBTOTAL(9,K196:K200)</f>
        <v>0</v>
      </c>
      <c r="L201" s="83">
        <f>SUBTOTAL(9,L196:L200)</f>
        <v>176100</v>
      </c>
      <c r="M201" s="83">
        <f>SUBTOTAL(9,M196:M200)</f>
        <v>0</v>
      </c>
      <c r="N201" s="83">
        <f>SUBTOTAL(9,N196:N200)</f>
        <v>8053220</v>
      </c>
    </row>
    <row r="202" spans="1:14" ht="63.75" hidden="1" outlineLevel="2" x14ac:dyDescent="0.25">
      <c r="A202" s="79">
        <v>169</v>
      </c>
      <c r="B202" s="70" t="s">
        <v>49</v>
      </c>
      <c r="C202" s="79">
        <v>25909614</v>
      </c>
      <c r="D202" s="80" t="s">
        <v>594</v>
      </c>
      <c r="E202" s="81">
        <v>7290495</v>
      </c>
      <c r="F202" s="70" t="s">
        <v>58</v>
      </c>
      <c r="G202" s="70" t="s">
        <v>36</v>
      </c>
      <c r="H202" s="70" t="s">
        <v>52</v>
      </c>
      <c r="I202" s="70" t="s">
        <v>800</v>
      </c>
      <c r="J202" s="48">
        <v>581350</v>
      </c>
      <c r="K202" s="83">
        <v>0</v>
      </c>
      <c r="L202" s="83">
        <v>55200</v>
      </c>
      <c r="M202" s="83">
        <v>0</v>
      </c>
      <c r="N202" s="83">
        <f>SUM(J202:M202)</f>
        <v>636550</v>
      </c>
    </row>
    <row r="203" spans="1:14" ht="63.75" hidden="1" outlineLevel="2" x14ac:dyDescent="0.25">
      <c r="A203" s="79">
        <v>170</v>
      </c>
      <c r="B203" s="70" t="s">
        <v>773</v>
      </c>
      <c r="C203" s="79">
        <v>70850992</v>
      </c>
      <c r="D203" s="80" t="s">
        <v>594</v>
      </c>
      <c r="E203" s="81">
        <v>5261987</v>
      </c>
      <c r="F203" s="70" t="s">
        <v>921</v>
      </c>
      <c r="G203" s="70" t="s">
        <v>36</v>
      </c>
      <c r="H203" s="70" t="s">
        <v>52</v>
      </c>
      <c r="I203" s="70" t="s">
        <v>32</v>
      </c>
      <c r="J203" s="48">
        <v>6087090</v>
      </c>
      <c r="K203" s="83">
        <v>0</v>
      </c>
      <c r="L203" s="83">
        <v>550000</v>
      </c>
      <c r="M203" s="83">
        <v>0</v>
      </c>
      <c r="N203" s="83">
        <f>SUM(J203:M203)</f>
        <v>6637090</v>
      </c>
    </row>
    <row r="204" spans="1:14" ht="51" hidden="1" outlineLevel="2" x14ac:dyDescent="0.25">
      <c r="A204" s="79">
        <v>171</v>
      </c>
      <c r="B204" s="70" t="s">
        <v>68</v>
      </c>
      <c r="C204" s="79">
        <v>26593823</v>
      </c>
      <c r="D204" s="80" t="s">
        <v>594</v>
      </c>
      <c r="E204" s="81">
        <v>2002833</v>
      </c>
      <c r="F204" s="70" t="s">
        <v>925</v>
      </c>
      <c r="G204" s="70" t="s">
        <v>36</v>
      </c>
      <c r="H204" s="70" t="s">
        <v>44</v>
      </c>
      <c r="I204" s="70" t="s">
        <v>79</v>
      </c>
      <c r="J204" s="48">
        <v>227010</v>
      </c>
      <c r="K204" s="83">
        <v>0</v>
      </c>
      <c r="L204" s="83">
        <v>24200</v>
      </c>
      <c r="M204" s="83">
        <v>0</v>
      </c>
      <c r="N204" s="83">
        <f>SUM(J204:M204)</f>
        <v>251210</v>
      </c>
    </row>
    <row r="205" spans="1:14" ht="51" hidden="1" outlineLevel="2" x14ac:dyDescent="0.25">
      <c r="A205" s="79">
        <v>172</v>
      </c>
      <c r="B205" s="70" t="s">
        <v>68</v>
      </c>
      <c r="C205" s="79">
        <v>26593823</v>
      </c>
      <c r="D205" s="80" t="s">
        <v>594</v>
      </c>
      <c r="E205" s="81">
        <v>3195442</v>
      </c>
      <c r="F205" s="70" t="s">
        <v>926</v>
      </c>
      <c r="G205" s="70" t="s">
        <v>36</v>
      </c>
      <c r="H205" s="70" t="s">
        <v>44</v>
      </c>
      <c r="I205" s="70" t="s">
        <v>45</v>
      </c>
      <c r="J205" s="48">
        <v>227010</v>
      </c>
      <c r="K205" s="83">
        <v>0</v>
      </c>
      <c r="L205" s="83">
        <v>24200</v>
      </c>
      <c r="M205" s="83">
        <v>0</v>
      </c>
      <c r="N205" s="83">
        <f>SUM(J205:M205)</f>
        <v>251210</v>
      </c>
    </row>
    <row r="206" spans="1:14" ht="51" hidden="1" outlineLevel="2" x14ac:dyDescent="0.25">
      <c r="A206" s="79">
        <v>173</v>
      </c>
      <c r="B206" s="70" t="s">
        <v>68</v>
      </c>
      <c r="C206" s="79">
        <v>26593823</v>
      </c>
      <c r="D206" s="80" t="s">
        <v>594</v>
      </c>
      <c r="E206" s="81">
        <v>3852178</v>
      </c>
      <c r="F206" s="70" t="s">
        <v>927</v>
      </c>
      <c r="G206" s="70" t="s">
        <v>36</v>
      </c>
      <c r="H206" s="70" t="s">
        <v>44</v>
      </c>
      <c r="I206" s="70" t="s">
        <v>928</v>
      </c>
      <c r="J206" s="48">
        <v>491180</v>
      </c>
      <c r="K206" s="83">
        <v>0</v>
      </c>
      <c r="L206" s="83">
        <v>52300</v>
      </c>
      <c r="M206" s="83">
        <v>0</v>
      </c>
      <c r="N206" s="83">
        <f>SUM(J206:M206)</f>
        <v>543480</v>
      </c>
    </row>
    <row r="207" spans="1:14" ht="51" hidden="1" outlineLevel="2" x14ac:dyDescent="0.25">
      <c r="A207" s="79">
        <v>174</v>
      </c>
      <c r="B207" s="70" t="s">
        <v>68</v>
      </c>
      <c r="C207" s="79">
        <v>26593823</v>
      </c>
      <c r="D207" s="80" t="s">
        <v>594</v>
      </c>
      <c r="E207" s="81">
        <v>9464124</v>
      </c>
      <c r="F207" s="70" t="s">
        <v>930</v>
      </c>
      <c r="G207" s="70" t="s">
        <v>36</v>
      </c>
      <c r="H207" s="70" t="s">
        <v>44</v>
      </c>
      <c r="I207" s="70" t="s">
        <v>88</v>
      </c>
      <c r="J207" s="48">
        <v>227010</v>
      </c>
      <c r="K207" s="83">
        <v>0</v>
      </c>
      <c r="L207" s="83">
        <v>24200</v>
      </c>
      <c r="M207" s="83">
        <v>0</v>
      </c>
      <c r="N207" s="83">
        <f>SUM(J207:M207)</f>
        <v>251210</v>
      </c>
    </row>
    <row r="208" spans="1:14" ht="38.25" hidden="1" outlineLevel="2" x14ac:dyDescent="0.25">
      <c r="A208" s="79">
        <v>175</v>
      </c>
      <c r="B208" s="70" t="s">
        <v>99</v>
      </c>
      <c r="C208" s="79">
        <v>73632783</v>
      </c>
      <c r="D208" s="80" t="s">
        <v>594</v>
      </c>
      <c r="E208" s="81">
        <v>8327507</v>
      </c>
      <c r="F208" s="70" t="s">
        <v>110</v>
      </c>
      <c r="G208" s="70" t="s">
        <v>36</v>
      </c>
      <c r="H208" s="70" t="s">
        <v>44</v>
      </c>
      <c r="I208" s="70" t="s">
        <v>101</v>
      </c>
      <c r="J208" s="48">
        <v>742960</v>
      </c>
      <c r="K208" s="83">
        <v>0</v>
      </c>
      <c r="L208" s="83">
        <v>79200</v>
      </c>
      <c r="M208" s="83">
        <v>0</v>
      </c>
      <c r="N208" s="83">
        <f>SUM(J208:M208)</f>
        <v>822160</v>
      </c>
    </row>
    <row r="209" spans="1:14" ht="38.25" hidden="1" outlineLevel="2" x14ac:dyDescent="0.25">
      <c r="A209" s="79">
        <v>176</v>
      </c>
      <c r="B209" s="70" t="s">
        <v>136</v>
      </c>
      <c r="C209" s="79">
        <v>18189750</v>
      </c>
      <c r="D209" s="80" t="s">
        <v>594</v>
      </c>
      <c r="E209" s="81">
        <v>9924394</v>
      </c>
      <c r="F209" s="70" t="s">
        <v>141</v>
      </c>
      <c r="G209" s="70" t="s">
        <v>36</v>
      </c>
      <c r="H209" s="70" t="s">
        <v>19</v>
      </c>
      <c r="I209" s="70" t="s">
        <v>37</v>
      </c>
      <c r="J209" s="48">
        <v>1606490</v>
      </c>
      <c r="K209" s="83">
        <v>0</v>
      </c>
      <c r="L209" s="83">
        <v>155900</v>
      </c>
      <c r="M209" s="83">
        <v>0</v>
      </c>
      <c r="N209" s="83">
        <f>SUM(J209:M209)</f>
        <v>1762390</v>
      </c>
    </row>
    <row r="210" spans="1:14" ht="25.5" hidden="1" outlineLevel="2" x14ac:dyDescent="0.25">
      <c r="A210" s="79">
        <v>177</v>
      </c>
      <c r="B210" s="70" t="s">
        <v>145</v>
      </c>
      <c r="C210" s="79">
        <v>48773514</v>
      </c>
      <c r="D210" s="80" t="s">
        <v>594</v>
      </c>
      <c r="E210" s="81">
        <v>1148415</v>
      </c>
      <c r="F210" s="70" t="s">
        <v>778</v>
      </c>
      <c r="G210" s="70">
        <v>0</v>
      </c>
      <c r="H210" s="70">
        <v>0</v>
      </c>
      <c r="I210" s="70">
        <v>0</v>
      </c>
      <c r="J210" s="48">
        <v>0</v>
      </c>
      <c r="K210" s="83">
        <v>0</v>
      </c>
      <c r="L210" s="83">
        <v>0</v>
      </c>
      <c r="M210" s="83">
        <v>0</v>
      </c>
      <c r="N210" s="83">
        <f>SUM(J210:M210)</f>
        <v>0</v>
      </c>
    </row>
    <row r="211" spans="1:14" ht="38.25" hidden="1" outlineLevel="2" x14ac:dyDescent="0.25">
      <c r="A211" s="79">
        <v>178</v>
      </c>
      <c r="B211" s="70" t="s">
        <v>150</v>
      </c>
      <c r="C211" s="79">
        <v>46276262</v>
      </c>
      <c r="D211" s="80" t="s">
        <v>594</v>
      </c>
      <c r="E211" s="81">
        <v>3228586</v>
      </c>
      <c r="F211" s="70" t="s">
        <v>154</v>
      </c>
      <c r="G211" s="70" t="s">
        <v>36</v>
      </c>
      <c r="H211" s="70" t="s">
        <v>19</v>
      </c>
      <c r="I211" s="70" t="s">
        <v>128</v>
      </c>
      <c r="J211" s="48">
        <v>1115610</v>
      </c>
      <c r="K211" s="83">
        <v>0</v>
      </c>
      <c r="L211" s="83">
        <v>55000</v>
      </c>
      <c r="M211" s="83">
        <v>0</v>
      </c>
      <c r="N211" s="83">
        <f>SUM(J211:M211)</f>
        <v>1170610</v>
      </c>
    </row>
    <row r="212" spans="1:14" ht="38.25" hidden="1" outlineLevel="2" x14ac:dyDescent="0.25">
      <c r="A212" s="79">
        <v>179</v>
      </c>
      <c r="B212" s="70" t="s">
        <v>166</v>
      </c>
      <c r="C212" s="79">
        <v>44018886</v>
      </c>
      <c r="D212" s="80" t="s">
        <v>594</v>
      </c>
      <c r="E212" s="81">
        <v>4228767</v>
      </c>
      <c r="F212" s="70" t="s">
        <v>173</v>
      </c>
      <c r="G212" s="70" t="s">
        <v>36</v>
      </c>
      <c r="H212" s="70" t="s">
        <v>19</v>
      </c>
      <c r="I212" s="70" t="s">
        <v>81</v>
      </c>
      <c r="J212" s="48">
        <v>903650</v>
      </c>
      <c r="K212" s="83">
        <v>0</v>
      </c>
      <c r="L212" s="83">
        <v>87700</v>
      </c>
      <c r="M212" s="83">
        <v>0</v>
      </c>
      <c r="N212" s="83">
        <f>SUM(J212:M212)</f>
        <v>991350</v>
      </c>
    </row>
    <row r="213" spans="1:14" ht="38.25" hidden="1" outlineLevel="2" x14ac:dyDescent="0.25">
      <c r="A213" s="79">
        <v>180</v>
      </c>
      <c r="B213" s="70" t="s">
        <v>185</v>
      </c>
      <c r="C213" s="79">
        <v>48489336</v>
      </c>
      <c r="D213" s="80" t="s">
        <v>594</v>
      </c>
      <c r="E213" s="81">
        <v>6528506</v>
      </c>
      <c r="F213" s="70" t="s">
        <v>200</v>
      </c>
      <c r="G213" s="70" t="s">
        <v>36</v>
      </c>
      <c r="H213" s="70" t="s">
        <v>19</v>
      </c>
      <c r="I213" s="70" t="s">
        <v>187</v>
      </c>
      <c r="J213" s="48">
        <v>725150</v>
      </c>
      <c r="K213" s="83">
        <v>0</v>
      </c>
      <c r="L213" s="83">
        <v>70300</v>
      </c>
      <c r="M213" s="83">
        <v>0</v>
      </c>
      <c r="N213" s="83">
        <f>SUM(J213:M213)</f>
        <v>795450</v>
      </c>
    </row>
    <row r="214" spans="1:14" ht="38.25" hidden="1" outlineLevel="2" x14ac:dyDescent="0.25">
      <c r="A214" s="79">
        <v>181</v>
      </c>
      <c r="B214" s="70" t="s">
        <v>232</v>
      </c>
      <c r="C214" s="79">
        <v>44117434</v>
      </c>
      <c r="D214" s="80" t="s">
        <v>594</v>
      </c>
      <c r="E214" s="81">
        <v>2352914</v>
      </c>
      <c r="F214" s="70" t="s">
        <v>233</v>
      </c>
      <c r="G214" s="70" t="s">
        <v>36</v>
      </c>
      <c r="H214" s="70" t="s">
        <v>19</v>
      </c>
      <c r="I214" s="70" t="s">
        <v>14</v>
      </c>
      <c r="J214" s="48">
        <v>624740</v>
      </c>
      <c r="K214" s="83">
        <v>0</v>
      </c>
      <c r="L214" s="83">
        <v>60600</v>
      </c>
      <c r="M214" s="83">
        <v>0</v>
      </c>
      <c r="N214" s="83">
        <f>SUM(J214:M214)</f>
        <v>685340</v>
      </c>
    </row>
    <row r="215" spans="1:14" ht="38.25" hidden="1" outlineLevel="2" x14ac:dyDescent="0.25">
      <c r="A215" s="79">
        <v>182</v>
      </c>
      <c r="B215" s="70" t="s">
        <v>287</v>
      </c>
      <c r="C215" s="79" t="s">
        <v>288</v>
      </c>
      <c r="D215" s="80" t="s">
        <v>594</v>
      </c>
      <c r="E215" s="81">
        <v>3845844</v>
      </c>
      <c r="F215" s="70" t="s">
        <v>289</v>
      </c>
      <c r="G215" s="70" t="s">
        <v>36</v>
      </c>
      <c r="H215" s="70" t="s">
        <v>52</v>
      </c>
      <c r="I215" s="70" t="s">
        <v>213</v>
      </c>
      <c r="J215" s="48">
        <v>854920</v>
      </c>
      <c r="K215" s="83">
        <v>0</v>
      </c>
      <c r="L215" s="83">
        <v>81200</v>
      </c>
      <c r="M215" s="83">
        <v>0</v>
      </c>
      <c r="N215" s="83">
        <f>SUM(J215:M215)</f>
        <v>936120</v>
      </c>
    </row>
    <row r="216" spans="1:14" ht="38.25" hidden="1" outlineLevel="2" x14ac:dyDescent="0.25">
      <c r="A216" s="79">
        <v>183</v>
      </c>
      <c r="B216" s="70" t="s">
        <v>298</v>
      </c>
      <c r="C216" s="79" t="s">
        <v>299</v>
      </c>
      <c r="D216" s="80" t="s">
        <v>594</v>
      </c>
      <c r="E216" s="81">
        <v>9152098</v>
      </c>
      <c r="F216" s="70" t="s">
        <v>300</v>
      </c>
      <c r="G216" s="70" t="s">
        <v>36</v>
      </c>
      <c r="H216" s="70" t="s">
        <v>19</v>
      </c>
      <c r="I216" s="70" t="s">
        <v>101</v>
      </c>
      <c r="J216" s="48">
        <v>836710</v>
      </c>
      <c r="K216" s="83">
        <v>0</v>
      </c>
      <c r="L216" s="83">
        <v>81200</v>
      </c>
      <c r="M216" s="83">
        <v>0</v>
      </c>
      <c r="N216" s="83">
        <f>SUM(J216:M216)</f>
        <v>917910</v>
      </c>
    </row>
    <row r="217" spans="1:14" ht="51" hidden="1" outlineLevel="2" x14ac:dyDescent="0.25">
      <c r="A217" s="79">
        <v>184</v>
      </c>
      <c r="B217" s="70" t="s">
        <v>302</v>
      </c>
      <c r="C217" s="84">
        <v>29314747</v>
      </c>
      <c r="D217" s="70" t="s">
        <v>594</v>
      </c>
      <c r="E217" s="86">
        <v>2221903</v>
      </c>
      <c r="F217" s="70" t="s">
        <v>302</v>
      </c>
      <c r="G217" s="70" t="s">
        <v>36</v>
      </c>
      <c r="H217" s="70" t="s">
        <v>44</v>
      </c>
      <c r="I217" s="70" t="s">
        <v>303</v>
      </c>
      <c r="J217" s="48">
        <v>883300</v>
      </c>
      <c r="K217" s="48">
        <v>0</v>
      </c>
      <c r="L217" s="83">
        <v>0</v>
      </c>
      <c r="M217" s="83">
        <v>0</v>
      </c>
      <c r="N217" s="83">
        <f>SUM(J217:M217)</f>
        <v>883300</v>
      </c>
    </row>
    <row r="218" spans="1:14" ht="38.25" hidden="1" outlineLevel="2" x14ac:dyDescent="0.25">
      <c r="A218" s="79">
        <v>185</v>
      </c>
      <c r="B218" s="70" t="s">
        <v>342</v>
      </c>
      <c r="C218" s="79">
        <v>60557621</v>
      </c>
      <c r="D218" s="80" t="s">
        <v>594</v>
      </c>
      <c r="E218" s="81">
        <v>3424265</v>
      </c>
      <c r="F218" s="70" t="s">
        <v>343</v>
      </c>
      <c r="G218" s="70" t="s">
        <v>18</v>
      </c>
      <c r="H218" s="70" t="s">
        <v>19</v>
      </c>
      <c r="I218" s="70" t="s">
        <v>661</v>
      </c>
      <c r="J218" s="48">
        <v>278900</v>
      </c>
      <c r="K218" s="83">
        <v>0</v>
      </c>
      <c r="L218" s="83">
        <v>27000</v>
      </c>
      <c r="M218" s="83">
        <v>0</v>
      </c>
      <c r="N218" s="83">
        <f>SUM(J218:M218)</f>
        <v>305900</v>
      </c>
    </row>
    <row r="219" spans="1:14" ht="38.25" hidden="1" outlineLevel="2" x14ac:dyDescent="0.25">
      <c r="A219" s="79">
        <v>186</v>
      </c>
      <c r="B219" s="70" t="s">
        <v>342</v>
      </c>
      <c r="C219" s="79">
        <v>60557621</v>
      </c>
      <c r="D219" s="80" t="s">
        <v>594</v>
      </c>
      <c r="E219" s="81">
        <v>6651192</v>
      </c>
      <c r="F219" s="70" t="s">
        <v>346</v>
      </c>
      <c r="G219" s="70" t="s">
        <v>36</v>
      </c>
      <c r="H219" s="70" t="s">
        <v>19</v>
      </c>
      <c r="I219" s="70" t="s">
        <v>983</v>
      </c>
      <c r="J219" s="48">
        <v>1199290</v>
      </c>
      <c r="K219" s="83">
        <v>0</v>
      </c>
      <c r="L219" s="83">
        <v>116300</v>
      </c>
      <c r="M219" s="83">
        <v>0</v>
      </c>
      <c r="N219" s="83">
        <f>SUM(J219:M219)</f>
        <v>1315590</v>
      </c>
    </row>
    <row r="220" spans="1:14" ht="38.25" hidden="1" outlineLevel="2" x14ac:dyDescent="0.25">
      <c r="A220" s="79">
        <v>187</v>
      </c>
      <c r="B220" s="70" t="s">
        <v>899</v>
      </c>
      <c r="C220" s="79">
        <v>26590620</v>
      </c>
      <c r="D220" s="80" t="s">
        <v>594</v>
      </c>
      <c r="E220" s="81">
        <v>5026250</v>
      </c>
      <c r="F220" s="70" t="s">
        <v>900</v>
      </c>
      <c r="G220" s="70" t="s">
        <v>36</v>
      </c>
      <c r="H220" s="70" t="s">
        <v>19</v>
      </c>
      <c r="I220" s="70" t="s">
        <v>14</v>
      </c>
      <c r="J220" s="48">
        <v>686000</v>
      </c>
      <c r="K220" s="83">
        <v>0</v>
      </c>
      <c r="L220" s="83">
        <v>0</v>
      </c>
      <c r="M220" s="83">
        <v>0</v>
      </c>
      <c r="N220" s="83">
        <f>SUM(J220:M220)</f>
        <v>686000</v>
      </c>
    </row>
    <row r="221" spans="1:14" ht="25.5" hidden="1" outlineLevel="2" x14ac:dyDescent="0.25">
      <c r="A221" s="79">
        <v>188</v>
      </c>
      <c r="B221" s="70" t="s">
        <v>902</v>
      </c>
      <c r="C221" s="79">
        <v>67028144</v>
      </c>
      <c r="D221" s="80" t="s">
        <v>594</v>
      </c>
      <c r="E221" s="81">
        <v>9395569</v>
      </c>
      <c r="F221" s="70" t="s">
        <v>369</v>
      </c>
      <c r="G221" s="70" t="s">
        <v>36</v>
      </c>
      <c r="H221" s="70" t="s">
        <v>52</v>
      </c>
      <c r="I221" s="70" t="s">
        <v>14</v>
      </c>
      <c r="J221" s="48">
        <v>769430</v>
      </c>
      <c r="K221" s="83">
        <v>0</v>
      </c>
      <c r="L221" s="83">
        <v>73000</v>
      </c>
      <c r="M221" s="83">
        <v>0</v>
      </c>
      <c r="N221" s="83">
        <f>SUM(J221:M221)</f>
        <v>842430</v>
      </c>
    </row>
    <row r="222" spans="1:14" ht="51" hidden="1" outlineLevel="2" x14ac:dyDescent="0.25">
      <c r="A222" s="79">
        <v>189</v>
      </c>
      <c r="B222" s="70" t="s">
        <v>370</v>
      </c>
      <c r="C222" s="79">
        <v>26842149</v>
      </c>
      <c r="D222" s="80" t="s">
        <v>594</v>
      </c>
      <c r="E222" s="81">
        <v>5826609</v>
      </c>
      <c r="F222" s="70" t="s">
        <v>990</v>
      </c>
      <c r="G222" s="70" t="s">
        <v>36</v>
      </c>
      <c r="H222" s="70" t="s">
        <v>19</v>
      </c>
      <c r="I222" s="70" t="s">
        <v>372</v>
      </c>
      <c r="J222" s="48">
        <v>1171400</v>
      </c>
      <c r="K222" s="83">
        <v>0</v>
      </c>
      <c r="L222" s="83">
        <v>113600</v>
      </c>
      <c r="M222" s="83">
        <v>0</v>
      </c>
      <c r="N222" s="83">
        <f>SUM(J222:M222)</f>
        <v>1285000</v>
      </c>
    </row>
    <row r="223" spans="1:14" ht="51" hidden="1" outlineLevel="2" x14ac:dyDescent="0.25">
      <c r="A223" s="79">
        <v>190</v>
      </c>
      <c r="B223" s="70" t="s">
        <v>374</v>
      </c>
      <c r="C223" s="79">
        <v>28269501</v>
      </c>
      <c r="D223" s="80" t="s">
        <v>594</v>
      </c>
      <c r="E223" s="81">
        <v>3105548</v>
      </c>
      <c r="F223" s="70" t="s">
        <v>375</v>
      </c>
      <c r="G223" s="70" t="s">
        <v>36</v>
      </c>
      <c r="H223" s="70" t="s">
        <v>52</v>
      </c>
      <c r="I223" s="70" t="s">
        <v>162</v>
      </c>
      <c r="J223" s="48">
        <v>740930</v>
      </c>
      <c r="K223" s="83">
        <v>0</v>
      </c>
      <c r="L223" s="83">
        <v>70300</v>
      </c>
      <c r="M223" s="83">
        <v>0</v>
      </c>
      <c r="N223" s="83">
        <f>SUM(J223:M223)</f>
        <v>811230</v>
      </c>
    </row>
    <row r="224" spans="1:14" outlineLevel="1" collapsed="1" x14ac:dyDescent="0.25">
      <c r="A224" s="79"/>
      <c r="B224" s="70"/>
      <c r="C224" s="79"/>
      <c r="D224" s="95" t="s">
        <v>680</v>
      </c>
      <c r="E224" s="81"/>
      <c r="F224" s="70"/>
      <c r="G224" s="70"/>
      <c r="H224" s="70"/>
      <c r="I224" s="70"/>
      <c r="J224" s="48">
        <f>SUBTOTAL(9,J202:J223)</f>
        <v>20980130</v>
      </c>
      <c r="K224" s="83">
        <f>SUBTOTAL(9,K202:K223)</f>
        <v>0</v>
      </c>
      <c r="L224" s="83">
        <f>SUBTOTAL(9,L202:L223)</f>
        <v>1801400</v>
      </c>
      <c r="M224" s="83">
        <f>SUBTOTAL(9,M202:M223)</f>
        <v>0</v>
      </c>
      <c r="N224" s="83">
        <f>SUBTOTAL(9,N202:N223)</f>
        <v>22781530</v>
      </c>
    </row>
    <row r="225" spans="1:14" ht="25.5" hidden="1" outlineLevel="2" x14ac:dyDescent="0.25">
      <c r="A225" s="79">
        <v>191</v>
      </c>
      <c r="B225" s="70" t="s">
        <v>166</v>
      </c>
      <c r="C225" s="79">
        <v>44018886</v>
      </c>
      <c r="D225" s="80" t="s">
        <v>951</v>
      </c>
      <c r="E225" s="81">
        <v>4862723</v>
      </c>
      <c r="F225" s="70" t="s">
        <v>457</v>
      </c>
      <c r="G225" s="70" t="s">
        <v>18</v>
      </c>
      <c r="H225" s="70" t="s">
        <v>13</v>
      </c>
      <c r="I225" s="70" t="s">
        <v>81</v>
      </c>
      <c r="J225" s="83">
        <v>0</v>
      </c>
      <c r="K225" s="83">
        <v>0</v>
      </c>
      <c r="L225" s="83">
        <v>0</v>
      </c>
      <c r="M225" s="83">
        <v>1080000</v>
      </c>
      <c r="N225" s="83">
        <f>SUM(J225:M225)</f>
        <v>1080000</v>
      </c>
    </row>
    <row r="226" spans="1:14" ht="25.5" hidden="1" outlineLevel="2" x14ac:dyDescent="0.25">
      <c r="A226" s="79">
        <v>192</v>
      </c>
      <c r="B226" s="70" t="s">
        <v>185</v>
      </c>
      <c r="C226" s="79">
        <v>48489336</v>
      </c>
      <c r="D226" s="80" t="s">
        <v>951</v>
      </c>
      <c r="E226" s="81">
        <v>8168977</v>
      </c>
      <c r="F226" s="70" t="s">
        <v>952</v>
      </c>
      <c r="G226" s="70" t="s">
        <v>18</v>
      </c>
      <c r="H226" s="70" t="s">
        <v>13</v>
      </c>
      <c r="I226" s="70" t="s">
        <v>187</v>
      </c>
      <c r="J226" s="83">
        <v>0</v>
      </c>
      <c r="K226" s="83">
        <v>0</v>
      </c>
      <c r="L226" s="83">
        <v>0</v>
      </c>
      <c r="M226" s="83">
        <v>1421000</v>
      </c>
      <c r="N226" s="83">
        <f>SUM(J226:M226)</f>
        <v>1421000</v>
      </c>
    </row>
    <row r="227" spans="1:14" outlineLevel="1" collapsed="1" x14ac:dyDescent="0.25">
      <c r="A227" s="79"/>
      <c r="B227" s="70"/>
      <c r="C227" s="79"/>
      <c r="D227" s="95" t="s">
        <v>1012</v>
      </c>
      <c r="E227" s="81"/>
      <c r="F227" s="70"/>
      <c r="G227" s="70"/>
      <c r="H227" s="70"/>
      <c r="I227" s="70"/>
      <c r="J227" s="83">
        <f>SUBTOTAL(9,J225:J226)</f>
        <v>0</v>
      </c>
      <c r="K227" s="83">
        <f>SUBTOTAL(9,K225:K226)</f>
        <v>0</v>
      </c>
      <c r="L227" s="83">
        <f>SUBTOTAL(9,L225:L226)</f>
        <v>0</v>
      </c>
      <c r="M227" s="83">
        <f>SUBTOTAL(9,M225:M226)</f>
        <v>2501000</v>
      </c>
      <c r="N227" s="83">
        <f>SUBTOTAL(9,N225:N226)</f>
        <v>2501000</v>
      </c>
    </row>
    <row r="228" spans="1:14" ht="25.5" hidden="1" outlineLevel="2" x14ac:dyDescent="0.25">
      <c r="A228" s="79">
        <v>193</v>
      </c>
      <c r="B228" s="70" t="s">
        <v>91</v>
      </c>
      <c r="C228" s="79">
        <v>73633178</v>
      </c>
      <c r="D228" s="80" t="s">
        <v>935</v>
      </c>
      <c r="E228" s="81">
        <v>4825919</v>
      </c>
      <c r="F228" s="70" t="s">
        <v>610</v>
      </c>
      <c r="G228" s="70" t="s">
        <v>28</v>
      </c>
      <c r="H228" s="70" t="s">
        <v>13</v>
      </c>
      <c r="I228" s="70" t="s">
        <v>59</v>
      </c>
      <c r="J228" s="48">
        <v>1271100</v>
      </c>
      <c r="K228" s="83">
        <v>0</v>
      </c>
      <c r="L228" s="83">
        <v>20900</v>
      </c>
      <c r="M228" s="83">
        <v>0</v>
      </c>
      <c r="N228" s="83">
        <f>SUM(J228:M228)</f>
        <v>1292000</v>
      </c>
    </row>
    <row r="229" spans="1:14" ht="25.5" hidden="1" outlineLevel="2" x14ac:dyDescent="0.25">
      <c r="A229" s="79">
        <v>194</v>
      </c>
      <c r="B229" s="70" t="s">
        <v>91</v>
      </c>
      <c r="C229" s="84">
        <v>73633178</v>
      </c>
      <c r="D229" s="80" t="s">
        <v>935</v>
      </c>
      <c r="E229" s="81">
        <v>5765917</v>
      </c>
      <c r="F229" s="70" t="s">
        <v>94</v>
      </c>
      <c r="G229" s="70" t="s">
        <v>28</v>
      </c>
      <c r="H229" s="70" t="s">
        <v>13</v>
      </c>
      <c r="I229" s="70" t="s">
        <v>59</v>
      </c>
      <c r="J229" s="83">
        <v>0</v>
      </c>
      <c r="K229" s="83">
        <v>0</v>
      </c>
      <c r="L229" s="83">
        <v>0</v>
      </c>
      <c r="M229" s="83">
        <v>1580000</v>
      </c>
      <c r="N229" s="83">
        <f>SUM(J229:M229)</f>
        <v>1580000</v>
      </c>
    </row>
    <row r="230" spans="1:14" ht="38.25" hidden="1" outlineLevel="2" x14ac:dyDescent="0.25">
      <c r="A230" s="79">
        <v>195</v>
      </c>
      <c r="B230" s="70" t="s">
        <v>99</v>
      </c>
      <c r="C230" s="79">
        <v>73632783</v>
      </c>
      <c r="D230" s="80" t="s">
        <v>935</v>
      </c>
      <c r="E230" s="81">
        <v>4336897</v>
      </c>
      <c r="F230" s="70" t="s">
        <v>102</v>
      </c>
      <c r="G230" s="70" t="s">
        <v>28</v>
      </c>
      <c r="H230" s="70" t="s">
        <v>44</v>
      </c>
      <c r="I230" s="70" t="s">
        <v>101</v>
      </c>
      <c r="J230" s="48">
        <v>8400000</v>
      </c>
      <c r="K230" s="83">
        <v>0</v>
      </c>
      <c r="L230" s="83">
        <v>0</v>
      </c>
      <c r="M230" s="83">
        <v>0</v>
      </c>
      <c r="N230" s="83">
        <f>SUM(J230:M230)</f>
        <v>8400000</v>
      </c>
    </row>
    <row r="231" spans="1:14" ht="38.25" hidden="1" outlineLevel="2" x14ac:dyDescent="0.25">
      <c r="A231" s="79">
        <v>196</v>
      </c>
      <c r="B231" s="70" t="s">
        <v>614</v>
      </c>
      <c r="C231" s="79">
        <v>28634764</v>
      </c>
      <c r="D231" s="80" t="s">
        <v>935</v>
      </c>
      <c r="E231" s="81">
        <v>7917426</v>
      </c>
      <c r="F231" s="70" t="s">
        <v>614</v>
      </c>
      <c r="G231" s="70" t="s">
        <v>28</v>
      </c>
      <c r="H231" s="70" t="s">
        <v>44</v>
      </c>
      <c r="I231" s="70" t="s">
        <v>59</v>
      </c>
      <c r="J231" s="48">
        <v>636400</v>
      </c>
      <c r="K231" s="83">
        <v>0</v>
      </c>
      <c r="L231" s="83">
        <v>13500</v>
      </c>
      <c r="M231" s="83">
        <v>0</v>
      </c>
      <c r="N231" s="83">
        <f>SUM(J231:M231)</f>
        <v>649900</v>
      </c>
    </row>
    <row r="232" spans="1:14" hidden="1" outlineLevel="2" x14ac:dyDescent="0.25">
      <c r="A232" s="79">
        <v>197</v>
      </c>
      <c r="B232" s="70" t="s">
        <v>777</v>
      </c>
      <c r="C232" s="79">
        <v>27664333</v>
      </c>
      <c r="D232" s="80" t="s">
        <v>935</v>
      </c>
      <c r="E232" s="81">
        <v>4879046</v>
      </c>
      <c r="F232" s="70" t="s">
        <v>777</v>
      </c>
      <c r="G232" s="70" t="s">
        <v>28</v>
      </c>
      <c r="H232" s="70" t="s">
        <v>13</v>
      </c>
      <c r="I232" s="70" t="s">
        <v>29</v>
      </c>
      <c r="J232" s="48">
        <v>2980000</v>
      </c>
      <c r="K232" s="83">
        <v>0</v>
      </c>
      <c r="L232" s="83">
        <v>83600</v>
      </c>
      <c r="M232" s="83">
        <v>0</v>
      </c>
      <c r="N232" s="83">
        <f>SUM(J232:M232)</f>
        <v>3063600</v>
      </c>
    </row>
    <row r="233" spans="1:14" hidden="1" outlineLevel="2" x14ac:dyDescent="0.25">
      <c r="A233" s="79">
        <v>198</v>
      </c>
      <c r="B233" s="70" t="s">
        <v>136</v>
      </c>
      <c r="C233" s="79">
        <v>18189750</v>
      </c>
      <c r="D233" s="80" t="s">
        <v>935</v>
      </c>
      <c r="E233" s="81">
        <v>8906531</v>
      </c>
      <c r="F233" s="70" t="s">
        <v>945</v>
      </c>
      <c r="G233" s="70" t="s">
        <v>28</v>
      </c>
      <c r="H233" s="70" t="s">
        <v>13</v>
      </c>
      <c r="I233" s="70" t="s">
        <v>37</v>
      </c>
      <c r="J233" s="48">
        <v>1271100</v>
      </c>
      <c r="K233" s="83">
        <v>0</v>
      </c>
      <c r="L233" s="83">
        <v>20900</v>
      </c>
      <c r="M233" s="83">
        <v>0</v>
      </c>
      <c r="N233" s="83">
        <f>SUM(J233:M233)</f>
        <v>1292000</v>
      </c>
    </row>
    <row r="234" spans="1:14" ht="25.5" hidden="1" outlineLevel="2" x14ac:dyDescent="0.25">
      <c r="A234" s="79">
        <v>199</v>
      </c>
      <c r="B234" s="70" t="s">
        <v>145</v>
      </c>
      <c r="C234" s="79">
        <v>48773514</v>
      </c>
      <c r="D234" s="80" t="s">
        <v>935</v>
      </c>
      <c r="E234" s="81">
        <v>4157827</v>
      </c>
      <c r="F234" s="70" t="s">
        <v>946</v>
      </c>
      <c r="G234" s="70" t="s">
        <v>28</v>
      </c>
      <c r="H234" s="70" t="s">
        <v>13</v>
      </c>
      <c r="I234" s="70" t="s">
        <v>59</v>
      </c>
      <c r="J234" s="48">
        <v>953330</v>
      </c>
      <c r="K234" s="83">
        <v>0</v>
      </c>
      <c r="L234" s="83">
        <v>15600</v>
      </c>
      <c r="M234" s="83">
        <v>0</v>
      </c>
      <c r="N234" s="83">
        <f>SUM(J234:M234)</f>
        <v>968930</v>
      </c>
    </row>
    <row r="235" spans="1:14" hidden="1" outlineLevel="2" x14ac:dyDescent="0.25">
      <c r="A235" s="79">
        <v>200</v>
      </c>
      <c r="B235" s="70" t="s">
        <v>150</v>
      </c>
      <c r="C235" s="79">
        <v>46276262</v>
      </c>
      <c r="D235" s="80" t="s">
        <v>935</v>
      </c>
      <c r="E235" s="81">
        <v>3807413</v>
      </c>
      <c r="F235" s="70" t="s">
        <v>156</v>
      </c>
      <c r="G235" s="70" t="s">
        <v>28</v>
      </c>
      <c r="H235" s="70" t="s">
        <v>13</v>
      </c>
      <c r="I235" s="70" t="s">
        <v>153</v>
      </c>
      <c r="J235" s="48">
        <v>635550</v>
      </c>
      <c r="K235" s="83">
        <v>0</v>
      </c>
      <c r="L235" s="83">
        <v>10400</v>
      </c>
      <c r="M235" s="83">
        <v>0</v>
      </c>
      <c r="N235" s="83">
        <f>SUM(J235:M235)</f>
        <v>645950</v>
      </c>
    </row>
    <row r="236" spans="1:14" ht="25.5" hidden="1" outlineLevel="2" x14ac:dyDescent="0.25">
      <c r="A236" s="79">
        <v>201</v>
      </c>
      <c r="B236" s="70" t="s">
        <v>166</v>
      </c>
      <c r="C236" s="79">
        <v>44018886</v>
      </c>
      <c r="D236" s="80" t="s">
        <v>935</v>
      </c>
      <c r="E236" s="81">
        <v>4770332</v>
      </c>
      <c r="F236" s="70" t="s">
        <v>221</v>
      </c>
      <c r="G236" s="70" t="s">
        <v>28</v>
      </c>
      <c r="H236" s="70" t="s">
        <v>13</v>
      </c>
      <c r="I236" s="70" t="s">
        <v>81</v>
      </c>
      <c r="J236" s="48">
        <v>953330</v>
      </c>
      <c r="K236" s="83">
        <v>0</v>
      </c>
      <c r="L236" s="83">
        <v>15600</v>
      </c>
      <c r="M236" s="83">
        <v>0</v>
      </c>
      <c r="N236" s="83">
        <f>SUM(J236:M236)</f>
        <v>968930</v>
      </c>
    </row>
    <row r="237" spans="1:14" ht="25.5" hidden="1" outlineLevel="2" x14ac:dyDescent="0.25">
      <c r="A237" s="79">
        <v>202</v>
      </c>
      <c r="B237" s="70" t="s">
        <v>166</v>
      </c>
      <c r="C237" s="79">
        <v>44018886</v>
      </c>
      <c r="D237" s="80" t="s">
        <v>935</v>
      </c>
      <c r="E237" s="81">
        <v>8514547</v>
      </c>
      <c r="F237" s="70" t="s">
        <v>182</v>
      </c>
      <c r="G237" s="70" t="s">
        <v>28</v>
      </c>
      <c r="H237" s="70" t="s">
        <v>13</v>
      </c>
      <c r="I237" s="70" t="s">
        <v>81</v>
      </c>
      <c r="J237" s="48">
        <v>1542400</v>
      </c>
      <c r="K237" s="83">
        <v>0</v>
      </c>
      <c r="L237" s="83">
        <v>41800</v>
      </c>
      <c r="M237" s="83">
        <v>0</v>
      </c>
      <c r="N237" s="83">
        <f>SUM(J237:M237)</f>
        <v>1584200</v>
      </c>
    </row>
    <row r="238" spans="1:14" ht="25.5" hidden="1" outlineLevel="2" x14ac:dyDescent="0.25">
      <c r="A238" s="79">
        <v>203</v>
      </c>
      <c r="B238" s="70" t="s">
        <v>185</v>
      </c>
      <c r="C238" s="79">
        <v>48489336</v>
      </c>
      <c r="D238" s="80" t="s">
        <v>935</v>
      </c>
      <c r="E238" s="81">
        <v>2611433</v>
      </c>
      <c r="F238" s="70" t="s">
        <v>727</v>
      </c>
      <c r="G238" s="70" t="s">
        <v>28</v>
      </c>
      <c r="H238" s="70" t="s">
        <v>13</v>
      </c>
      <c r="I238" s="70" t="s">
        <v>187</v>
      </c>
      <c r="J238" s="83">
        <v>0</v>
      </c>
      <c r="K238" s="83">
        <v>0</v>
      </c>
      <c r="L238" s="83">
        <v>0</v>
      </c>
      <c r="M238" s="83">
        <v>1187568</v>
      </c>
      <c r="N238" s="83">
        <f>SUM(J238:M238)</f>
        <v>1187568</v>
      </c>
    </row>
    <row r="239" spans="1:14" ht="25.5" hidden="1" outlineLevel="2" x14ac:dyDescent="0.25">
      <c r="A239" s="79">
        <v>204</v>
      </c>
      <c r="B239" s="70" t="s">
        <v>211</v>
      </c>
      <c r="C239" s="79">
        <v>47997885</v>
      </c>
      <c r="D239" s="80" t="s">
        <v>935</v>
      </c>
      <c r="E239" s="81">
        <v>9351397</v>
      </c>
      <c r="F239" s="70" t="s">
        <v>224</v>
      </c>
      <c r="G239" s="70" t="s">
        <v>28</v>
      </c>
      <c r="H239" s="70" t="s">
        <v>13</v>
      </c>
      <c r="I239" s="70" t="s">
        <v>213</v>
      </c>
      <c r="J239" s="48">
        <v>953330</v>
      </c>
      <c r="K239" s="83">
        <v>0</v>
      </c>
      <c r="L239" s="83">
        <v>15600</v>
      </c>
      <c r="M239" s="83">
        <v>0</v>
      </c>
      <c r="N239" s="83">
        <f>SUM(J239:M239)</f>
        <v>968930</v>
      </c>
    </row>
    <row r="240" spans="1:14" ht="38.25" hidden="1" outlineLevel="2" x14ac:dyDescent="0.25">
      <c r="A240" s="79">
        <v>205</v>
      </c>
      <c r="B240" s="70" t="s">
        <v>311</v>
      </c>
      <c r="C240" s="84">
        <v>62180444</v>
      </c>
      <c r="D240" s="80" t="s">
        <v>935</v>
      </c>
      <c r="E240" s="79">
        <v>3940307</v>
      </c>
      <c r="F240" s="70" t="s">
        <v>972</v>
      </c>
      <c r="G240" s="70" t="s">
        <v>28</v>
      </c>
      <c r="H240" s="70" t="s">
        <v>13</v>
      </c>
      <c r="I240" s="70" t="s">
        <v>153</v>
      </c>
      <c r="J240" s="48">
        <v>1208000</v>
      </c>
      <c r="K240" s="83">
        <v>0</v>
      </c>
      <c r="L240" s="83">
        <v>0</v>
      </c>
      <c r="M240" s="83">
        <v>0</v>
      </c>
      <c r="N240" s="83">
        <f>SUM(J240:M240)</f>
        <v>1208000</v>
      </c>
    </row>
    <row r="241" spans="1:14" ht="38.25" hidden="1" outlineLevel="2" x14ac:dyDescent="0.25">
      <c r="A241" s="79">
        <v>206</v>
      </c>
      <c r="B241" s="70" t="s">
        <v>311</v>
      </c>
      <c r="C241" s="79">
        <v>62180444</v>
      </c>
      <c r="D241" s="80" t="s">
        <v>935</v>
      </c>
      <c r="E241" s="81">
        <v>7318632</v>
      </c>
      <c r="F241" s="70" t="s">
        <v>972</v>
      </c>
      <c r="G241" s="70" t="s">
        <v>28</v>
      </c>
      <c r="H241" s="70" t="s">
        <v>13</v>
      </c>
      <c r="I241" s="70" t="s">
        <v>153</v>
      </c>
      <c r="J241" s="48">
        <v>1208000</v>
      </c>
      <c r="K241" s="83">
        <v>0</v>
      </c>
      <c r="L241" s="83">
        <v>20900</v>
      </c>
      <c r="M241" s="83">
        <v>0</v>
      </c>
      <c r="N241" s="83">
        <f>SUM(J241:M241)</f>
        <v>1228900</v>
      </c>
    </row>
    <row r="242" spans="1:14" ht="51" hidden="1" outlineLevel="2" x14ac:dyDescent="0.25">
      <c r="A242" s="79">
        <v>207</v>
      </c>
      <c r="B242" s="70" t="s">
        <v>319</v>
      </c>
      <c r="C242" s="79">
        <v>71193430</v>
      </c>
      <c r="D242" s="80" t="s">
        <v>935</v>
      </c>
      <c r="E242" s="81">
        <v>1936483</v>
      </c>
      <c r="F242" s="70" t="s">
        <v>321</v>
      </c>
      <c r="G242" s="70" t="s">
        <v>28</v>
      </c>
      <c r="H242" s="70" t="s">
        <v>44</v>
      </c>
      <c r="I242" s="70" t="s">
        <v>37</v>
      </c>
      <c r="J242" s="48">
        <v>3818430</v>
      </c>
      <c r="K242" s="83">
        <v>0</v>
      </c>
      <c r="L242" s="83">
        <v>81500</v>
      </c>
      <c r="M242" s="83">
        <v>0</v>
      </c>
      <c r="N242" s="83">
        <f>SUM(J242:M242)</f>
        <v>3899930</v>
      </c>
    </row>
    <row r="243" spans="1:14" outlineLevel="1" collapsed="1" x14ac:dyDescent="0.25">
      <c r="A243" s="79"/>
      <c r="B243" s="70"/>
      <c r="C243" s="79"/>
      <c r="D243" s="95" t="s">
        <v>1013</v>
      </c>
      <c r="E243" s="81"/>
      <c r="F243" s="70"/>
      <c r="G243" s="70"/>
      <c r="H243" s="70"/>
      <c r="I243" s="70"/>
      <c r="J243" s="48">
        <f>SUBTOTAL(9,J228:J242)</f>
        <v>25830970</v>
      </c>
      <c r="K243" s="83">
        <f>SUBTOTAL(9,K228:K242)</f>
        <v>0</v>
      </c>
      <c r="L243" s="83">
        <f>SUBTOTAL(9,L228:L242)</f>
        <v>340300</v>
      </c>
      <c r="M243" s="83">
        <f>SUBTOTAL(9,M228:M242)</f>
        <v>2767568</v>
      </c>
      <c r="N243" s="83">
        <f>SUBTOTAL(9,N228:N242)</f>
        <v>28938838</v>
      </c>
    </row>
    <row r="244" spans="1:14" ht="51" hidden="1" outlineLevel="2" x14ac:dyDescent="0.25">
      <c r="A244" s="79">
        <v>208</v>
      </c>
      <c r="B244" s="70" t="s">
        <v>40</v>
      </c>
      <c r="C244" s="79" t="s">
        <v>41</v>
      </c>
      <c r="D244" s="80" t="s">
        <v>106</v>
      </c>
      <c r="E244" s="81">
        <v>7875047</v>
      </c>
      <c r="F244" s="70" t="s">
        <v>43</v>
      </c>
      <c r="G244" s="70" t="s">
        <v>48</v>
      </c>
      <c r="H244" s="70" t="s">
        <v>44</v>
      </c>
      <c r="I244" s="70" t="s">
        <v>45</v>
      </c>
      <c r="J244" s="48">
        <v>712700</v>
      </c>
      <c r="K244" s="83">
        <v>0</v>
      </c>
      <c r="L244" s="83">
        <v>73500</v>
      </c>
      <c r="M244" s="83">
        <v>0</v>
      </c>
      <c r="N244" s="83">
        <f>SUM(J244:M244)</f>
        <v>786200</v>
      </c>
    </row>
    <row r="245" spans="1:14" ht="38.25" hidden="1" outlineLevel="2" x14ac:dyDescent="0.25">
      <c r="A245" s="79">
        <v>209</v>
      </c>
      <c r="B245" s="70" t="s">
        <v>86</v>
      </c>
      <c r="C245" s="84">
        <v>47934344</v>
      </c>
      <c r="D245" s="80" t="s">
        <v>106</v>
      </c>
      <c r="E245" s="81">
        <v>6661832</v>
      </c>
      <c r="F245" s="70" t="s">
        <v>86</v>
      </c>
      <c r="G245" s="70" t="s">
        <v>107</v>
      </c>
      <c r="H245" s="70" t="s">
        <v>13</v>
      </c>
      <c r="I245" s="70" t="s">
        <v>37</v>
      </c>
      <c r="J245" s="83">
        <v>0</v>
      </c>
      <c r="K245" s="83">
        <v>0</v>
      </c>
      <c r="L245" s="83">
        <v>0</v>
      </c>
      <c r="M245" s="83">
        <v>905586</v>
      </c>
      <c r="N245" s="83">
        <f>SUM(J245:M245)</f>
        <v>905586</v>
      </c>
    </row>
    <row r="246" spans="1:14" ht="38.25" hidden="1" outlineLevel="2" x14ac:dyDescent="0.25">
      <c r="A246" s="79">
        <v>210</v>
      </c>
      <c r="B246" s="70" t="s">
        <v>91</v>
      </c>
      <c r="C246" s="79">
        <v>73633178</v>
      </c>
      <c r="D246" s="80" t="s">
        <v>106</v>
      </c>
      <c r="E246" s="81">
        <v>6473479</v>
      </c>
      <c r="F246" s="70" t="s">
        <v>96</v>
      </c>
      <c r="G246" s="70" t="s">
        <v>48</v>
      </c>
      <c r="H246" s="70" t="s">
        <v>44</v>
      </c>
      <c r="I246" s="70" t="s">
        <v>97</v>
      </c>
      <c r="J246" s="48">
        <v>1040040</v>
      </c>
      <c r="K246" s="83">
        <v>0</v>
      </c>
      <c r="L246" s="83">
        <v>87500</v>
      </c>
      <c r="M246" s="83">
        <v>0</v>
      </c>
      <c r="N246" s="83">
        <f>SUM(J246:M246)</f>
        <v>1127540</v>
      </c>
    </row>
    <row r="247" spans="1:14" ht="25.5" hidden="1" outlineLevel="2" x14ac:dyDescent="0.25">
      <c r="A247" s="79">
        <v>211</v>
      </c>
      <c r="B247" s="70" t="s">
        <v>99</v>
      </c>
      <c r="C247" s="79">
        <v>73632783</v>
      </c>
      <c r="D247" s="80" t="s">
        <v>106</v>
      </c>
      <c r="E247" s="81">
        <v>7670741</v>
      </c>
      <c r="F247" s="70" t="s">
        <v>106</v>
      </c>
      <c r="G247" s="70" t="s">
        <v>107</v>
      </c>
      <c r="H247" s="70" t="s">
        <v>13</v>
      </c>
      <c r="I247" s="70" t="s">
        <v>101</v>
      </c>
      <c r="J247" s="83">
        <v>0</v>
      </c>
      <c r="K247" s="83">
        <v>0</v>
      </c>
      <c r="L247" s="83">
        <v>0</v>
      </c>
      <c r="M247" s="83">
        <v>1491800</v>
      </c>
      <c r="N247" s="83">
        <f>SUM(J247:M247)</f>
        <v>1491800</v>
      </c>
    </row>
    <row r="248" spans="1:14" ht="25.5" hidden="1" outlineLevel="2" x14ac:dyDescent="0.25">
      <c r="A248" s="79">
        <v>212</v>
      </c>
      <c r="B248" s="70" t="s">
        <v>166</v>
      </c>
      <c r="C248" s="79">
        <v>44018886</v>
      </c>
      <c r="D248" s="80" t="s">
        <v>106</v>
      </c>
      <c r="E248" s="81">
        <v>2044921</v>
      </c>
      <c r="F248" s="70" t="s">
        <v>170</v>
      </c>
      <c r="G248" s="70" t="s">
        <v>107</v>
      </c>
      <c r="H248" s="70" t="s">
        <v>13</v>
      </c>
      <c r="I248" s="70" t="s">
        <v>81</v>
      </c>
      <c r="J248" s="83">
        <v>0</v>
      </c>
      <c r="K248" s="83">
        <v>0</v>
      </c>
      <c r="L248" s="83">
        <v>0</v>
      </c>
      <c r="M248" s="83">
        <v>3700000</v>
      </c>
      <c r="N248" s="83">
        <f>SUM(J248:M248)</f>
        <v>3700000</v>
      </c>
    </row>
    <row r="249" spans="1:14" ht="25.5" hidden="1" outlineLevel="2" x14ac:dyDescent="0.25">
      <c r="A249" s="79">
        <v>213</v>
      </c>
      <c r="B249" s="70" t="s">
        <v>185</v>
      </c>
      <c r="C249" s="79">
        <v>48489336</v>
      </c>
      <c r="D249" s="80" t="s">
        <v>106</v>
      </c>
      <c r="E249" s="79">
        <v>9232848</v>
      </c>
      <c r="F249" s="70" t="s">
        <v>730</v>
      </c>
      <c r="G249" s="70" t="s">
        <v>107</v>
      </c>
      <c r="H249" s="70" t="s">
        <v>13</v>
      </c>
      <c r="I249" s="70" t="s">
        <v>187</v>
      </c>
      <c r="J249" s="83">
        <v>0</v>
      </c>
      <c r="K249" s="83">
        <v>0</v>
      </c>
      <c r="L249" s="83">
        <v>0</v>
      </c>
      <c r="M249" s="83">
        <v>1419000</v>
      </c>
      <c r="N249" s="83">
        <f>SUM(J249:M249)</f>
        <v>1419000</v>
      </c>
    </row>
    <row r="250" spans="1:14" ht="25.5" hidden="1" outlineLevel="2" x14ac:dyDescent="0.25">
      <c r="A250" s="79">
        <v>214</v>
      </c>
      <c r="B250" s="70" t="s">
        <v>211</v>
      </c>
      <c r="C250" s="79">
        <v>47997885</v>
      </c>
      <c r="D250" s="80" t="s">
        <v>106</v>
      </c>
      <c r="E250" s="81">
        <v>5923339</v>
      </c>
      <c r="F250" s="70" t="s">
        <v>221</v>
      </c>
      <c r="G250" s="70" t="s">
        <v>107</v>
      </c>
      <c r="H250" s="70" t="s">
        <v>13</v>
      </c>
      <c r="I250" s="70" t="s">
        <v>213</v>
      </c>
      <c r="J250" s="83">
        <v>0</v>
      </c>
      <c r="K250" s="83">
        <v>0</v>
      </c>
      <c r="L250" s="83">
        <v>0</v>
      </c>
      <c r="M250" s="83">
        <v>1509309</v>
      </c>
      <c r="N250" s="83">
        <f>SUM(J250:M250)</f>
        <v>1509309</v>
      </c>
    </row>
    <row r="251" spans="1:14" ht="51" hidden="1" outlineLevel="2" x14ac:dyDescent="0.25">
      <c r="A251" s="79">
        <v>215</v>
      </c>
      <c r="B251" s="70" t="s">
        <v>291</v>
      </c>
      <c r="C251" s="79" t="s">
        <v>292</v>
      </c>
      <c r="D251" s="80" t="s">
        <v>106</v>
      </c>
      <c r="E251" s="79">
        <v>9313981</v>
      </c>
      <c r="F251" s="70" t="s">
        <v>293</v>
      </c>
      <c r="G251" s="70" t="s">
        <v>107</v>
      </c>
      <c r="H251" s="70" t="s">
        <v>44</v>
      </c>
      <c r="I251" s="70" t="s">
        <v>965</v>
      </c>
      <c r="J251" s="83">
        <v>0</v>
      </c>
      <c r="K251" s="83">
        <v>0</v>
      </c>
      <c r="L251" s="83">
        <v>0</v>
      </c>
      <c r="M251" s="83">
        <v>1400000</v>
      </c>
      <c r="N251" s="83">
        <f>SUM(J251:M251)</f>
        <v>1400000</v>
      </c>
    </row>
    <row r="252" spans="1:14" ht="51" hidden="1" outlineLevel="2" x14ac:dyDescent="0.25">
      <c r="A252" s="79">
        <v>216</v>
      </c>
      <c r="B252" s="70" t="s">
        <v>319</v>
      </c>
      <c r="C252" s="79">
        <v>71193430</v>
      </c>
      <c r="D252" s="80" t="s">
        <v>106</v>
      </c>
      <c r="E252" s="81">
        <v>4262895</v>
      </c>
      <c r="F252" s="70" t="s">
        <v>478</v>
      </c>
      <c r="G252" s="70" t="s">
        <v>107</v>
      </c>
      <c r="H252" s="70" t="s">
        <v>44</v>
      </c>
      <c r="I252" s="70" t="s">
        <v>77</v>
      </c>
      <c r="J252" s="83">
        <v>0</v>
      </c>
      <c r="K252" s="83">
        <v>0</v>
      </c>
      <c r="L252" s="83">
        <v>0</v>
      </c>
      <c r="M252" s="83">
        <v>2334286</v>
      </c>
      <c r="N252" s="83">
        <f>SUM(J252:M252)</f>
        <v>2334286</v>
      </c>
    </row>
    <row r="253" spans="1:14" outlineLevel="1" collapsed="1" x14ac:dyDescent="0.25">
      <c r="A253" s="79"/>
      <c r="B253" s="70"/>
      <c r="C253" s="79"/>
      <c r="D253" s="95" t="s">
        <v>1014</v>
      </c>
      <c r="E253" s="81"/>
      <c r="F253" s="70"/>
      <c r="G253" s="70"/>
      <c r="H253" s="70"/>
      <c r="I253" s="70"/>
      <c r="J253" s="83">
        <f>SUBTOTAL(9,J244:J252)</f>
        <v>1752740</v>
      </c>
      <c r="K253" s="83">
        <f>SUBTOTAL(9,K244:K252)</f>
        <v>0</v>
      </c>
      <c r="L253" s="83">
        <f>SUBTOTAL(9,L244:L252)</f>
        <v>161000</v>
      </c>
      <c r="M253" s="83">
        <f>SUBTOTAL(9,M244:M252)</f>
        <v>12759981</v>
      </c>
      <c r="N253" s="83">
        <f>SUBTOTAL(9,N244:N252)</f>
        <v>14673721</v>
      </c>
    </row>
    <row r="254" spans="1:14" ht="25.5" hidden="1" outlineLevel="2" x14ac:dyDescent="0.25">
      <c r="A254" s="79">
        <v>217</v>
      </c>
      <c r="B254" s="70" t="s">
        <v>8</v>
      </c>
      <c r="C254" s="79" t="s">
        <v>9</v>
      </c>
      <c r="D254" s="80" t="s">
        <v>104</v>
      </c>
      <c r="E254" s="81">
        <v>4200668</v>
      </c>
      <c r="F254" s="70" t="s">
        <v>11</v>
      </c>
      <c r="G254" s="70" t="s">
        <v>12</v>
      </c>
      <c r="H254" s="70" t="s">
        <v>13</v>
      </c>
      <c r="I254" s="70" t="s">
        <v>350</v>
      </c>
      <c r="J254" s="48">
        <v>2684330</v>
      </c>
      <c r="K254" s="83">
        <v>409500</v>
      </c>
      <c r="L254" s="83">
        <v>0</v>
      </c>
      <c r="M254" s="83">
        <v>0</v>
      </c>
      <c r="N254" s="83">
        <f>SUM(J254:M254)</f>
        <v>3093830</v>
      </c>
    </row>
    <row r="255" spans="1:14" ht="51" hidden="1" outlineLevel="2" x14ac:dyDescent="0.25">
      <c r="A255" s="79">
        <v>218</v>
      </c>
      <c r="B255" s="70" t="s">
        <v>40</v>
      </c>
      <c r="C255" s="79" t="s">
        <v>41</v>
      </c>
      <c r="D255" s="80" t="s">
        <v>104</v>
      </c>
      <c r="E255" s="81">
        <v>9045809</v>
      </c>
      <c r="F255" s="70" t="s">
        <v>43</v>
      </c>
      <c r="G255" s="70" t="s">
        <v>12</v>
      </c>
      <c r="H255" s="70" t="s">
        <v>44</v>
      </c>
      <c r="I255" s="70" t="s">
        <v>45</v>
      </c>
      <c r="J255" s="48">
        <v>2005900</v>
      </c>
      <c r="K255" s="83">
        <v>312000</v>
      </c>
      <c r="L255" s="83">
        <v>0</v>
      </c>
      <c r="M255" s="83">
        <v>0</v>
      </c>
      <c r="N255" s="83">
        <f>SUM(J255:M255)</f>
        <v>2317900</v>
      </c>
    </row>
    <row r="256" spans="1:14" ht="25.5" hidden="1" outlineLevel="2" x14ac:dyDescent="0.25">
      <c r="A256" s="79">
        <v>219</v>
      </c>
      <c r="B256" s="70" t="s">
        <v>99</v>
      </c>
      <c r="C256" s="79">
        <v>73632783</v>
      </c>
      <c r="D256" s="80" t="s">
        <v>104</v>
      </c>
      <c r="E256" s="81">
        <v>5119406</v>
      </c>
      <c r="F256" s="70" t="s">
        <v>104</v>
      </c>
      <c r="G256" s="70" t="s">
        <v>12</v>
      </c>
      <c r="H256" s="70" t="s">
        <v>13</v>
      </c>
      <c r="I256" s="70" t="s">
        <v>101</v>
      </c>
      <c r="J256" s="48">
        <v>1242050</v>
      </c>
      <c r="K256" s="83">
        <v>168900</v>
      </c>
      <c r="L256" s="83">
        <v>0</v>
      </c>
      <c r="M256" s="83">
        <v>0</v>
      </c>
      <c r="N256" s="83">
        <f>SUM(J256:M256)</f>
        <v>1410950</v>
      </c>
    </row>
    <row r="257" spans="1:14" ht="38.25" hidden="1" outlineLevel="2" x14ac:dyDescent="0.25">
      <c r="A257" s="79">
        <v>220</v>
      </c>
      <c r="B257" s="70" t="s">
        <v>127</v>
      </c>
      <c r="C257" s="84">
        <v>46277633</v>
      </c>
      <c r="D257" s="80" t="s">
        <v>104</v>
      </c>
      <c r="E257" s="79">
        <v>6283429</v>
      </c>
      <c r="F257" s="70" t="s">
        <v>104</v>
      </c>
      <c r="G257" s="70" t="s">
        <v>12</v>
      </c>
      <c r="H257" s="70" t="s">
        <v>44</v>
      </c>
      <c r="I257" s="70" t="s">
        <v>128</v>
      </c>
      <c r="J257" s="48">
        <v>2436000</v>
      </c>
      <c r="K257" s="83">
        <v>200000</v>
      </c>
      <c r="L257" s="83">
        <v>0</v>
      </c>
      <c r="M257" s="83">
        <v>0</v>
      </c>
      <c r="N257" s="83">
        <f>SUM(J257:M257)</f>
        <v>2636000</v>
      </c>
    </row>
    <row r="258" spans="1:14" ht="25.5" hidden="1" outlineLevel="2" x14ac:dyDescent="0.25">
      <c r="A258" s="79">
        <v>221</v>
      </c>
      <c r="B258" s="70" t="s">
        <v>129</v>
      </c>
      <c r="C258" s="79">
        <v>47930560</v>
      </c>
      <c r="D258" s="80" t="s">
        <v>104</v>
      </c>
      <c r="E258" s="81">
        <v>2255905</v>
      </c>
      <c r="F258" s="70" t="s">
        <v>130</v>
      </c>
      <c r="G258" s="70" t="s">
        <v>12</v>
      </c>
      <c r="H258" s="70" t="s">
        <v>13</v>
      </c>
      <c r="I258" s="70" t="s">
        <v>56</v>
      </c>
      <c r="J258" s="48">
        <v>940940</v>
      </c>
      <c r="K258" s="83">
        <v>127900</v>
      </c>
      <c r="L258" s="83">
        <v>0</v>
      </c>
      <c r="M258" s="83">
        <v>0</v>
      </c>
      <c r="N258" s="83">
        <f>SUM(J258:M258)</f>
        <v>1068840</v>
      </c>
    </row>
    <row r="259" spans="1:14" ht="38.25" hidden="1" outlineLevel="2" x14ac:dyDescent="0.25">
      <c r="A259" s="79">
        <v>222</v>
      </c>
      <c r="B259" s="70" t="s">
        <v>136</v>
      </c>
      <c r="C259" s="79">
        <v>18189750</v>
      </c>
      <c r="D259" s="80" t="s">
        <v>104</v>
      </c>
      <c r="E259" s="81">
        <v>1491324</v>
      </c>
      <c r="F259" s="70" t="s">
        <v>104</v>
      </c>
      <c r="G259" s="70" t="s">
        <v>12</v>
      </c>
      <c r="H259" s="70" t="s">
        <v>44</v>
      </c>
      <c r="I259" s="70" t="s">
        <v>37</v>
      </c>
      <c r="J259" s="48">
        <v>2945530</v>
      </c>
      <c r="K259" s="83">
        <v>275400</v>
      </c>
      <c r="L259" s="83">
        <v>0</v>
      </c>
      <c r="M259" s="83">
        <v>0</v>
      </c>
      <c r="N259" s="83">
        <f>SUM(J259:M259)</f>
        <v>3220930</v>
      </c>
    </row>
    <row r="260" spans="1:14" ht="25.5" hidden="1" outlineLevel="2" x14ac:dyDescent="0.25">
      <c r="A260" s="79">
        <v>223</v>
      </c>
      <c r="B260" s="70" t="s">
        <v>145</v>
      </c>
      <c r="C260" s="79">
        <v>48773514</v>
      </c>
      <c r="D260" s="80" t="s">
        <v>104</v>
      </c>
      <c r="E260" s="81">
        <v>9551918</v>
      </c>
      <c r="F260" s="70" t="s">
        <v>130</v>
      </c>
      <c r="G260" s="70" t="s">
        <v>12</v>
      </c>
      <c r="H260" s="70" t="s">
        <v>13</v>
      </c>
      <c r="I260" s="70" t="s">
        <v>59</v>
      </c>
      <c r="J260" s="48">
        <v>1139660</v>
      </c>
      <c r="K260" s="83">
        <v>93000</v>
      </c>
      <c r="L260" s="83">
        <v>0</v>
      </c>
      <c r="M260" s="83">
        <v>0</v>
      </c>
      <c r="N260" s="83">
        <f>SUM(J260:M260)</f>
        <v>1232660</v>
      </c>
    </row>
    <row r="261" spans="1:14" ht="38.25" hidden="1" outlineLevel="2" x14ac:dyDescent="0.25">
      <c r="A261" s="79">
        <v>224</v>
      </c>
      <c r="B261" s="70" t="s">
        <v>159</v>
      </c>
      <c r="C261" s="79">
        <v>70435618</v>
      </c>
      <c r="D261" s="80" t="s">
        <v>104</v>
      </c>
      <c r="E261" s="81">
        <v>1712382</v>
      </c>
      <c r="F261" s="70" t="s">
        <v>161</v>
      </c>
      <c r="G261" s="70" t="s">
        <v>12</v>
      </c>
      <c r="H261" s="70" t="s">
        <v>44</v>
      </c>
      <c r="I261" s="70" t="s">
        <v>162</v>
      </c>
      <c r="J261" s="48">
        <v>898770</v>
      </c>
      <c r="K261" s="83">
        <v>84000</v>
      </c>
      <c r="L261" s="83">
        <v>0</v>
      </c>
      <c r="M261" s="83">
        <v>0</v>
      </c>
      <c r="N261" s="83">
        <f>SUM(J261:M261)</f>
        <v>982770</v>
      </c>
    </row>
    <row r="262" spans="1:14" ht="38.25" hidden="1" outlineLevel="2" x14ac:dyDescent="0.25">
      <c r="A262" s="79">
        <v>225</v>
      </c>
      <c r="B262" s="70" t="s">
        <v>166</v>
      </c>
      <c r="C262" s="84">
        <v>44018886</v>
      </c>
      <c r="D262" s="80" t="s">
        <v>104</v>
      </c>
      <c r="E262" s="79">
        <v>7610554</v>
      </c>
      <c r="F262" s="70" t="s">
        <v>179</v>
      </c>
      <c r="G262" s="70" t="s">
        <v>12</v>
      </c>
      <c r="H262" s="70" t="s">
        <v>44</v>
      </c>
      <c r="I262" s="70" t="s">
        <v>88</v>
      </c>
      <c r="J262" s="48">
        <v>3472540</v>
      </c>
      <c r="K262" s="83">
        <v>300000</v>
      </c>
      <c r="L262" s="83">
        <v>0</v>
      </c>
      <c r="M262" s="83">
        <v>0</v>
      </c>
      <c r="N262" s="83">
        <f>SUM(J262:M262)</f>
        <v>3772540</v>
      </c>
    </row>
    <row r="263" spans="1:14" ht="25.5" hidden="1" outlineLevel="2" x14ac:dyDescent="0.25">
      <c r="A263" s="79">
        <v>226</v>
      </c>
      <c r="B263" s="70" t="s">
        <v>206</v>
      </c>
      <c r="C263" s="79">
        <v>73633607</v>
      </c>
      <c r="D263" s="80" t="s">
        <v>104</v>
      </c>
      <c r="E263" s="81">
        <v>1985731</v>
      </c>
      <c r="F263" s="70" t="s">
        <v>104</v>
      </c>
      <c r="G263" s="70" t="s">
        <v>12</v>
      </c>
      <c r="H263" s="70" t="s">
        <v>13</v>
      </c>
      <c r="I263" s="70" t="s">
        <v>207</v>
      </c>
      <c r="J263" s="48">
        <v>733930</v>
      </c>
      <c r="K263" s="83">
        <v>42000</v>
      </c>
      <c r="L263" s="83">
        <v>0</v>
      </c>
      <c r="M263" s="83">
        <v>0</v>
      </c>
      <c r="N263" s="83">
        <f>SUM(J263:M263)</f>
        <v>775930</v>
      </c>
    </row>
    <row r="264" spans="1:14" ht="38.25" hidden="1" outlineLevel="2" x14ac:dyDescent="0.25">
      <c r="A264" s="79">
        <v>227</v>
      </c>
      <c r="B264" s="70" t="s">
        <v>211</v>
      </c>
      <c r="C264" s="84">
        <v>47997885</v>
      </c>
      <c r="D264" s="80" t="s">
        <v>104</v>
      </c>
      <c r="E264" s="81">
        <v>9517523</v>
      </c>
      <c r="F264" s="70" t="s">
        <v>104</v>
      </c>
      <c r="G264" s="70" t="s">
        <v>12</v>
      </c>
      <c r="H264" s="70" t="s">
        <v>44</v>
      </c>
      <c r="I264" s="70" t="s">
        <v>109</v>
      </c>
      <c r="J264" s="48">
        <v>2852650</v>
      </c>
      <c r="K264" s="83">
        <v>267400</v>
      </c>
      <c r="L264" s="83">
        <v>0</v>
      </c>
      <c r="M264" s="83">
        <v>0</v>
      </c>
      <c r="N264" s="83">
        <f>SUM(J264:M264)</f>
        <v>3120050</v>
      </c>
    </row>
    <row r="265" spans="1:14" ht="25.5" hidden="1" outlineLevel="2" x14ac:dyDescent="0.25">
      <c r="A265" s="79">
        <v>228</v>
      </c>
      <c r="B265" s="70" t="s">
        <v>228</v>
      </c>
      <c r="C265" s="79">
        <v>44740778</v>
      </c>
      <c r="D265" s="80" t="s">
        <v>104</v>
      </c>
      <c r="E265" s="81">
        <v>6560768</v>
      </c>
      <c r="F265" s="70" t="s">
        <v>130</v>
      </c>
      <c r="G265" s="70" t="s">
        <v>12</v>
      </c>
      <c r="H265" s="70" t="s">
        <v>13</v>
      </c>
      <c r="I265" s="70" t="s">
        <v>20</v>
      </c>
      <c r="J265" s="48">
        <v>1712520</v>
      </c>
      <c r="K265" s="83">
        <v>232900</v>
      </c>
      <c r="L265" s="83">
        <v>0</v>
      </c>
      <c r="M265" s="83">
        <v>0</v>
      </c>
      <c r="N265" s="83">
        <f>SUM(J265:M265)</f>
        <v>1945420</v>
      </c>
    </row>
    <row r="266" spans="1:14" ht="38.25" hidden="1" outlineLevel="2" x14ac:dyDescent="0.25">
      <c r="A266" s="79">
        <v>229</v>
      </c>
      <c r="B266" s="70" t="s">
        <v>634</v>
      </c>
      <c r="C266" s="79" t="s">
        <v>260</v>
      </c>
      <c r="D266" s="80" t="s">
        <v>104</v>
      </c>
      <c r="E266" s="81">
        <v>3646542</v>
      </c>
      <c r="F266" s="70" t="s">
        <v>267</v>
      </c>
      <c r="G266" s="70" t="s">
        <v>12</v>
      </c>
      <c r="H266" s="70" t="s">
        <v>44</v>
      </c>
      <c r="I266" s="70" t="s">
        <v>59</v>
      </c>
      <c r="J266" s="48">
        <v>1274620</v>
      </c>
      <c r="K266" s="83">
        <v>115500</v>
      </c>
      <c r="L266" s="83">
        <v>0</v>
      </c>
      <c r="M266" s="83">
        <v>0</v>
      </c>
      <c r="N266" s="83">
        <f>SUM(J266:M266)</f>
        <v>1390120</v>
      </c>
    </row>
    <row r="267" spans="1:14" ht="25.5" hidden="1" outlineLevel="2" x14ac:dyDescent="0.25">
      <c r="A267" s="79">
        <v>230</v>
      </c>
      <c r="B267" s="70" t="s">
        <v>301</v>
      </c>
      <c r="C267" s="79">
        <v>70632596</v>
      </c>
      <c r="D267" s="80" t="s">
        <v>104</v>
      </c>
      <c r="E267" s="81">
        <v>4947608</v>
      </c>
      <c r="F267" s="70" t="s">
        <v>968</v>
      </c>
      <c r="G267" s="70" t="s">
        <v>12</v>
      </c>
      <c r="H267" s="70" t="s">
        <v>13</v>
      </c>
      <c r="I267" s="70" t="s">
        <v>32</v>
      </c>
      <c r="J267" s="48">
        <v>1700000</v>
      </c>
      <c r="K267" s="83">
        <v>250000</v>
      </c>
      <c r="L267" s="83">
        <v>0</v>
      </c>
      <c r="M267" s="83">
        <v>0</v>
      </c>
      <c r="N267" s="83">
        <f>SUM(J267:M267)</f>
        <v>1950000</v>
      </c>
    </row>
    <row r="268" spans="1:14" outlineLevel="1" collapsed="1" x14ac:dyDescent="0.25">
      <c r="A268" s="79"/>
      <c r="B268" s="70"/>
      <c r="C268" s="79"/>
      <c r="D268" s="95" t="s">
        <v>682</v>
      </c>
      <c r="E268" s="81"/>
      <c r="F268" s="70"/>
      <c r="G268" s="70"/>
      <c r="H268" s="70"/>
      <c r="I268" s="70"/>
      <c r="J268" s="48">
        <f>SUBTOTAL(9,J254:J267)</f>
        <v>26039440</v>
      </c>
      <c r="K268" s="83">
        <f>SUBTOTAL(9,K254:K267)</f>
        <v>2878500</v>
      </c>
      <c r="L268" s="83">
        <f>SUBTOTAL(9,L254:L267)</f>
        <v>0</v>
      </c>
      <c r="M268" s="83">
        <f>SUBTOTAL(9,M254:M267)</f>
        <v>0</v>
      </c>
      <c r="N268" s="83">
        <f>SUBTOTAL(9,N254:N267)</f>
        <v>28917940</v>
      </c>
    </row>
    <row r="269" spans="1:14" ht="38.25" hidden="1" outlineLevel="2" x14ac:dyDescent="0.25">
      <c r="A269" s="79">
        <v>231</v>
      </c>
      <c r="B269" s="70" t="s">
        <v>86</v>
      </c>
      <c r="C269" s="84">
        <v>47934344</v>
      </c>
      <c r="D269" s="80" t="s">
        <v>931</v>
      </c>
      <c r="E269" s="81">
        <v>1987287</v>
      </c>
      <c r="F269" s="70" t="s">
        <v>932</v>
      </c>
      <c r="G269" s="70" t="s">
        <v>48</v>
      </c>
      <c r="H269" s="70" t="s">
        <v>13</v>
      </c>
      <c r="I269" s="70" t="s">
        <v>37</v>
      </c>
      <c r="J269" s="48">
        <v>1864460</v>
      </c>
      <c r="K269" s="83">
        <v>250800</v>
      </c>
      <c r="L269" s="83">
        <v>0</v>
      </c>
      <c r="M269" s="83">
        <v>0</v>
      </c>
      <c r="N269" s="83">
        <f>SUM(J269:M269)</f>
        <v>2115260</v>
      </c>
    </row>
    <row r="270" spans="1:14" ht="25.5" hidden="1" outlineLevel="2" x14ac:dyDescent="0.25">
      <c r="A270" s="79">
        <v>232</v>
      </c>
      <c r="B270" s="70" t="s">
        <v>91</v>
      </c>
      <c r="C270" s="84">
        <v>73633178</v>
      </c>
      <c r="D270" s="80" t="s">
        <v>931</v>
      </c>
      <c r="E270" s="81">
        <v>1140411</v>
      </c>
      <c r="F270" s="70" t="s">
        <v>604</v>
      </c>
      <c r="G270" s="70" t="s">
        <v>48</v>
      </c>
      <c r="H270" s="70" t="s">
        <v>13</v>
      </c>
      <c r="I270" s="70" t="s">
        <v>59</v>
      </c>
      <c r="J270" s="48">
        <v>802860</v>
      </c>
      <c r="K270" s="83">
        <v>108000</v>
      </c>
      <c r="L270" s="83">
        <v>0</v>
      </c>
      <c r="M270" s="83">
        <v>0</v>
      </c>
      <c r="N270" s="83">
        <f>SUM(J270:M270)</f>
        <v>910860</v>
      </c>
    </row>
    <row r="271" spans="1:14" ht="25.5" hidden="1" outlineLevel="2" x14ac:dyDescent="0.25">
      <c r="A271" s="79">
        <v>233</v>
      </c>
      <c r="B271" s="70" t="s">
        <v>99</v>
      </c>
      <c r="C271" s="79">
        <v>73632783</v>
      </c>
      <c r="D271" s="80" t="s">
        <v>931</v>
      </c>
      <c r="E271" s="81">
        <v>4873338</v>
      </c>
      <c r="F271" s="70" t="s">
        <v>103</v>
      </c>
      <c r="G271" s="70" t="s">
        <v>48</v>
      </c>
      <c r="H271" s="70" t="s">
        <v>13</v>
      </c>
      <c r="I271" s="70" t="s">
        <v>101</v>
      </c>
      <c r="J271" s="48">
        <v>4862830</v>
      </c>
      <c r="K271" s="83">
        <v>654100</v>
      </c>
      <c r="L271" s="83">
        <v>0</v>
      </c>
      <c r="M271" s="83">
        <v>0</v>
      </c>
      <c r="N271" s="83">
        <f>SUM(J271:M271)</f>
        <v>5516930</v>
      </c>
    </row>
    <row r="272" spans="1:14" ht="25.5" hidden="1" outlineLevel="2" x14ac:dyDescent="0.25">
      <c r="A272" s="79">
        <v>234</v>
      </c>
      <c r="B272" s="70" t="s">
        <v>115</v>
      </c>
      <c r="C272" s="84">
        <v>68684053</v>
      </c>
      <c r="D272" s="80" t="s">
        <v>931</v>
      </c>
      <c r="E272" s="81">
        <v>5832918</v>
      </c>
      <c r="F272" s="70" t="s">
        <v>116</v>
      </c>
      <c r="G272" s="70" t="s">
        <v>48</v>
      </c>
      <c r="H272" s="70" t="s">
        <v>13</v>
      </c>
      <c r="I272" s="70" t="s">
        <v>117</v>
      </c>
      <c r="J272" s="48">
        <v>1331760</v>
      </c>
      <c r="K272" s="83">
        <v>179100</v>
      </c>
      <c r="L272" s="83">
        <v>0</v>
      </c>
      <c r="M272" s="83">
        <v>0</v>
      </c>
      <c r="N272" s="83">
        <f>SUM(J272:M272)</f>
        <v>1510860</v>
      </c>
    </row>
    <row r="273" spans="1:14" ht="25.5" hidden="1" outlineLevel="2" x14ac:dyDescent="0.25">
      <c r="A273" s="79">
        <v>235</v>
      </c>
      <c r="B273" s="70" t="s">
        <v>777</v>
      </c>
      <c r="C273" s="79">
        <v>27664333</v>
      </c>
      <c r="D273" s="80" t="s">
        <v>931</v>
      </c>
      <c r="E273" s="81">
        <v>3913967</v>
      </c>
      <c r="F273" s="70" t="s">
        <v>777</v>
      </c>
      <c r="G273" s="70" t="s">
        <v>48</v>
      </c>
      <c r="H273" s="70" t="s">
        <v>13</v>
      </c>
      <c r="I273" s="70" t="s">
        <v>26</v>
      </c>
      <c r="J273" s="48">
        <v>1297510</v>
      </c>
      <c r="K273" s="83">
        <v>174500</v>
      </c>
      <c r="L273" s="83">
        <v>0</v>
      </c>
      <c r="M273" s="83">
        <v>0</v>
      </c>
      <c r="N273" s="83">
        <f>SUM(J273:M273)</f>
        <v>1472010</v>
      </c>
    </row>
    <row r="274" spans="1:14" ht="25.5" hidden="1" outlineLevel="2" x14ac:dyDescent="0.25">
      <c r="A274" s="79">
        <v>236</v>
      </c>
      <c r="B274" s="70" t="s">
        <v>129</v>
      </c>
      <c r="C274" s="84">
        <v>47930560</v>
      </c>
      <c r="D274" s="80" t="s">
        <v>931</v>
      </c>
      <c r="E274" s="81">
        <v>6870047</v>
      </c>
      <c r="F274" s="70" t="s">
        <v>132</v>
      </c>
      <c r="G274" s="70" t="s">
        <v>48</v>
      </c>
      <c r="H274" s="70" t="s">
        <v>13</v>
      </c>
      <c r="I274" s="70" t="s">
        <v>56</v>
      </c>
      <c r="J274" s="48">
        <v>4757390</v>
      </c>
      <c r="K274" s="83">
        <v>639800</v>
      </c>
      <c r="L274" s="83">
        <v>0</v>
      </c>
      <c r="M274" s="83">
        <v>0</v>
      </c>
      <c r="N274" s="83">
        <f>SUM(J274:M274)</f>
        <v>5397190</v>
      </c>
    </row>
    <row r="275" spans="1:14" ht="25.5" hidden="1" outlineLevel="2" x14ac:dyDescent="0.25">
      <c r="A275" s="79">
        <v>237</v>
      </c>
      <c r="B275" s="70" t="s">
        <v>133</v>
      </c>
      <c r="C275" s="84">
        <v>47930063</v>
      </c>
      <c r="D275" s="80" t="s">
        <v>931</v>
      </c>
      <c r="E275" s="81">
        <v>3052202</v>
      </c>
      <c r="F275" s="70" t="s">
        <v>132</v>
      </c>
      <c r="G275" s="70" t="s">
        <v>48</v>
      </c>
      <c r="H275" s="70" t="s">
        <v>13</v>
      </c>
      <c r="I275" s="70" t="s">
        <v>66</v>
      </c>
      <c r="J275" s="48">
        <v>3964840</v>
      </c>
      <c r="K275" s="83">
        <v>533300</v>
      </c>
      <c r="L275" s="83">
        <v>0</v>
      </c>
      <c r="M275" s="83">
        <v>0</v>
      </c>
      <c r="N275" s="83">
        <f>SUM(J275:M275)</f>
        <v>4498140</v>
      </c>
    </row>
    <row r="276" spans="1:14" ht="25.5" hidden="1" outlineLevel="2" x14ac:dyDescent="0.25">
      <c r="A276" s="79">
        <v>238</v>
      </c>
      <c r="B276" s="70" t="s">
        <v>136</v>
      </c>
      <c r="C276" s="79">
        <v>18189750</v>
      </c>
      <c r="D276" s="80" t="s">
        <v>931</v>
      </c>
      <c r="E276" s="81">
        <v>2006998</v>
      </c>
      <c r="F276" s="70" t="s">
        <v>132</v>
      </c>
      <c r="G276" s="70" t="s">
        <v>48</v>
      </c>
      <c r="H276" s="70" t="s">
        <v>13</v>
      </c>
      <c r="I276" s="70" t="s">
        <v>37</v>
      </c>
      <c r="J276" s="48">
        <v>3914100</v>
      </c>
      <c r="K276" s="83">
        <v>519500</v>
      </c>
      <c r="L276" s="83">
        <v>0</v>
      </c>
      <c r="M276" s="83">
        <v>0</v>
      </c>
      <c r="N276" s="83">
        <f>SUM(J276:M276)</f>
        <v>4433600</v>
      </c>
    </row>
    <row r="277" spans="1:14" ht="25.5" hidden="1" outlineLevel="2" x14ac:dyDescent="0.25">
      <c r="A277" s="79">
        <v>239</v>
      </c>
      <c r="B277" s="70" t="s">
        <v>142</v>
      </c>
      <c r="C277" s="84">
        <v>73633071</v>
      </c>
      <c r="D277" s="80" t="s">
        <v>931</v>
      </c>
      <c r="E277" s="81">
        <v>2525222</v>
      </c>
      <c r="F277" s="70" t="s">
        <v>132</v>
      </c>
      <c r="G277" s="70" t="s">
        <v>48</v>
      </c>
      <c r="H277" s="70" t="s">
        <v>13</v>
      </c>
      <c r="I277" s="70" t="s">
        <v>143</v>
      </c>
      <c r="J277" s="48">
        <v>2853770</v>
      </c>
      <c r="K277" s="83">
        <v>383900</v>
      </c>
      <c r="L277" s="83">
        <v>0</v>
      </c>
      <c r="M277" s="83">
        <v>0</v>
      </c>
      <c r="N277" s="83">
        <f>SUM(J277:M277)</f>
        <v>3237670</v>
      </c>
    </row>
    <row r="278" spans="1:14" ht="25.5" hidden="1" outlineLevel="2" x14ac:dyDescent="0.25">
      <c r="A278" s="79">
        <v>240</v>
      </c>
      <c r="B278" s="70" t="s">
        <v>145</v>
      </c>
      <c r="C278" s="84">
        <v>48773514</v>
      </c>
      <c r="D278" s="80" t="s">
        <v>931</v>
      </c>
      <c r="E278" s="81">
        <v>1651504</v>
      </c>
      <c r="F278" s="70" t="s">
        <v>103</v>
      </c>
      <c r="G278" s="70" t="s">
        <v>48</v>
      </c>
      <c r="H278" s="70" t="s">
        <v>13</v>
      </c>
      <c r="I278" s="70" t="s">
        <v>59</v>
      </c>
      <c r="J278" s="48">
        <v>5372700</v>
      </c>
      <c r="K278" s="83">
        <v>722700</v>
      </c>
      <c r="L278" s="83">
        <v>0</v>
      </c>
      <c r="M278" s="83">
        <v>0</v>
      </c>
      <c r="N278" s="83">
        <f>SUM(J278:M278)</f>
        <v>6095400</v>
      </c>
    </row>
    <row r="279" spans="1:14" ht="25.5" hidden="1" outlineLevel="2" x14ac:dyDescent="0.25">
      <c r="A279" s="79">
        <v>241</v>
      </c>
      <c r="B279" s="70" t="s">
        <v>159</v>
      </c>
      <c r="C279" s="84">
        <v>70435618</v>
      </c>
      <c r="D279" s="80" t="s">
        <v>931</v>
      </c>
      <c r="E279" s="81">
        <v>6102858</v>
      </c>
      <c r="F279" s="70" t="s">
        <v>163</v>
      </c>
      <c r="G279" s="70" t="s">
        <v>48</v>
      </c>
      <c r="H279" s="70" t="s">
        <v>13</v>
      </c>
      <c r="I279" s="70" t="s">
        <v>162</v>
      </c>
      <c r="J279" s="48">
        <v>3413110</v>
      </c>
      <c r="K279" s="83">
        <v>459100</v>
      </c>
      <c r="L279" s="83">
        <v>0</v>
      </c>
      <c r="M279" s="83">
        <v>0</v>
      </c>
      <c r="N279" s="83">
        <f>SUM(J279:M279)</f>
        <v>3872210</v>
      </c>
    </row>
    <row r="280" spans="1:14" ht="25.5" hidden="1" outlineLevel="2" x14ac:dyDescent="0.25">
      <c r="A280" s="79">
        <v>242</v>
      </c>
      <c r="B280" s="70" t="s">
        <v>166</v>
      </c>
      <c r="C280" s="84">
        <v>44018886</v>
      </c>
      <c r="D280" s="80" t="s">
        <v>931</v>
      </c>
      <c r="E280" s="81">
        <v>8435916</v>
      </c>
      <c r="F280" s="70" t="s">
        <v>181</v>
      </c>
      <c r="G280" s="70" t="s">
        <v>48</v>
      </c>
      <c r="H280" s="70" t="s">
        <v>13</v>
      </c>
      <c r="I280" s="70" t="s">
        <v>81</v>
      </c>
      <c r="J280" s="48">
        <v>12499190</v>
      </c>
      <c r="K280" s="83">
        <v>1606200</v>
      </c>
      <c r="L280" s="83">
        <v>0</v>
      </c>
      <c r="M280" s="83">
        <v>0</v>
      </c>
      <c r="N280" s="83">
        <f>SUM(J280:M280)</f>
        <v>14105390</v>
      </c>
    </row>
    <row r="281" spans="1:14" ht="25.5" hidden="1" outlineLevel="2" x14ac:dyDescent="0.25">
      <c r="A281" s="79">
        <v>243</v>
      </c>
      <c r="B281" s="70" t="s">
        <v>185</v>
      </c>
      <c r="C281" s="84">
        <v>48489336</v>
      </c>
      <c r="D281" s="80" t="s">
        <v>931</v>
      </c>
      <c r="E281" s="81">
        <v>3918445</v>
      </c>
      <c r="F281" s="70" t="s">
        <v>194</v>
      </c>
      <c r="G281" s="70" t="s">
        <v>48</v>
      </c>
      <c r="H281" s="70" t="s">
        <v>13</v>
      </c>
      <c r="I281" s="70" t="s">
        <v>195</v>
      </c>
      <c r="J281" s="48">
        <v>3264710</v>
      </c>
      <c r="K281" s="83">
        <v>439100</v>
      </c>
      <c r="L281" s="83">
        <v>0</v>
      </c>
      <c r="M281" s="83">
        <v>0</v>
      </c>
      <c r="N281" s="83">
        <f>SUM(J281:M281)</f>
        <v>3703810</v>
      </c>
    </row>
    <row r="282" spans="1:14" ht="25.5" hidden="1" outlineLevel="2" x14ac:dyDescent="0.25">
      <c r="A282" s="79">
        <v>244</v>
      </c>
      <c r="B282" s="70" t="s">
        <v>185</v>
      </c>
      <c r="C282" s="84">
        <v>48489336</v>
      </c>
      <c r="D282" s="80" t="s">
        <v>931</v>
      </c>
      <c r="E282" s="81">
        <v>6347392</v>
      </c>
      <c r="F282" s="70" t="s">
        <v>198</v>
      </c>
      <c r="G282" s="70" t="s">
        <v>48</v>
      </c>
      <c r="H282" s="70" t="s">
        <v>13</v>
      </c>
      <c r="I282" s="70" t="s">
        <v>187</v>
      </c>
      <c r="J282" s="48">
        <v>3112510</v>
      </c>
      <c r="K282" s="83">
        <v>418700</v>
      </c>
      <c r="L282" s="83">
        <v>0</v>
      </c>
      <c r="M282" s="83">
        <v>0</v>
      </c>
      <c r="N282" s="83">
        <f>SUM(J282:M282)</f>
        <v>3531210</v>
      </c>
    </row>
    <row r="283" spans="1:14" ht="25.5" hidden="1" outlineLevel="2" x14ac:dyDescent="0.25">
      <c r="A283" s="79">
        <v>245</v>
      </c>
      <c r="B283" s="70" t="s">
        <v>206</v>
      </c>
      <c r="C283" s="84">
        <v>73633607</v>
      </c>
      <c r="D283" s="80" t="s">
        <v>931</v>
      </c>
      <c r="E283" s="81">
        <v>7335813</v>
      </c>
      <c r="F283" s="70" t="s">
        <v>208</v>
      </c>
      <c r="G283" s="70" t="s">
        <v>48</v>
      </c>
      <c r="H283" s="70" t="s">
        <v>13</v>
      </c>
      <c r="I283" s="70" t="s">
        <v>53</v>
      </c>
      <c r="J283" s="48">
        <v>951770</v>
      </c>
      <c r="K283" s="83">
        <v>127900</v>
      </c>
      <c r="L283" s="83">
        <v>0</v>
      </c>
      <c r="M283" s="83">
        <v>0</v>
      </c>
      <c r="N283" s="83">
        <f>SUM(J283:M283)</f>
        <v>1079670</v>
      </c>
    </row>
    <row r="284" spans="1:14" ht="25.5" hidden="1" outlineLevel="2" x14ac:dyDescent="0.25">
      <c r="A284" s="79">
        <v>246</v>
      </c>
      <c r="B284" s="70" t="s">
        <v>206</v>
      </c>
      <c r="C284" s="84">
        <v>73633607</v>
      </c>
      <c r="D284" s="80" t="s">
        <v>931</v>
      </c>
      <c r="E284" s="81">
        <v>7684377</v>
      </c>
      <c r="F284" s="70" t="s">
        <v>209</v>
      </c>
      <c r="G284" s="70" t="s">
        <v>48</v>
      </c>
      <c r="H284" s="70" t="s">
        <v>13</v>
      </c>
      <c r="I284" s="70" t="s">
        <v>207</v>
      </c>
      <c r="J284" s="48">
        <v>2360070</v>
      </c>
      <c r="K284" s="83">
        <v>0</v>
      </c>
      <c r="L284" s="83">
        <v>0</v>
      </c>
      <c r="M284" s="83">
        <v>0</v>
      </c>
      <c r="N284" s="83">
        <f>SUM(J284:M284)</f>
        <v>2360070</v>
      </c>
    </row>
    <row r="285" spans="1:14" ht="25.5" hidden="1" outlineLevel="2" x14ac:dyDescent="0.25">
      <c r="A285" s="79">
        <v>247</v>
      </c>
      <c r="B285" s="70" t="s">
        <v>211</v>
      </c>
      <c r="C285" s="84">
        <v>47997885</v>
      </c>
      <c r="D285" s="80" t="s">
        <v>931</v>
      </c>
      <c r="E285" s="81">
        <v>1933912</v>
      </c>
      <c r="F285" s="70" t="s">
        <v>214</v>
      </c>
      <c r="G285" s="70" t="s">
        <v>48</v>
      </c>
      <c r="H285" s="70" t="s">
        <v>13</v>
      </c>
      <c r="I285" s="70" t="s">
        <v>122</v>
      </c>
      <c r="J285" s="48">
        <v>5555340</v>
      </c>
      <c r="K285" s="83">
        <v>747300</v>
      </c>
      <c r="L285" s="83">
        <v>0</v>
      </c>
      <c r="M285" s="83">
        <v>0</v>
      </c>
      <c r="N285" s="83">
        <f>SUM(J285:M285)</f>
        <v>6302640</v>
      </c>
    </row>
    <row r="286" spans="1:14" ht="25.5" hidden="1" outlineLevel="2" x14ac:dyDescent="0.25">
      <c r="A286" s="79">
        <v>248</v>
      </c>
      <c r="B286" s="70" t="s">
        <v>211</v>
      </c>
      <c r="C286" s="84">
        <v>47997885</v>
      </c>
      <c r="D286" s="80" t="s">
        <v>931</v>
      </c>
      <c r="E286" s="81">
        <v>5607581</v>
      </c>
      <c r="F286" s="70" t="s">
        <v>220</v>
      </c>
      <c r="G286" s="70" t="s">
        <v>48</v>
      </c>
      <c r="H286" s="70" t="s">
        <v>13</v>
      </c>
      <c r="I286" s="70" t="s">
        <v>101</v>
      </c>
      <c r="J286" s="48">
        <v>1502980</v>
      </c>
      <c r="K286" s="83">
        <v>202100</v>
      </c>
      <c r="L286" s="83">
        <v>0</v>
      </c>
      <c r="M286" s="83">
        <v>0</v>
      </c>
      <c r="N286" s="83">
        <f>SUM(J286:M286)</f>
        <v>1705080</v>
      </c>
    </row>
    <row r="287" spans="1:14" ht="25.5" hidden="1" outlineLevel="2" x14ac:dyDescent="0.25">
      <c r="A287" s="79">
        <v>249</v>
      </c>
      <c r="B287" s="70" t="s">
        <v>228</v>
      </c>
      <c r="C287" s="84">
        <v>44740778</v>
      </c>
      <c r="D287" s="80" t="s">
        <v>931</v>
      </c>
      <c r="E287" s="81">
        <v>4540308</v>
      </c>
      <c r="F287" s="70" t="s">
        <v>132</v>
      </c>
      <c r="G287" s="70" t="s">
        <v>48</v>
      </c>
      <c r="H287" s="70" t="s">
        <v>13</v>
      </c>
      <c r="I287" s="70" t="s">
        <v>20</v>
      </c>
      <c r="J287" s="48">
        <v>4893000</v>
      </c>
      <c r="K287" s="83">
        <v>280000</v>
      </c>
      <c r="L287" s="83">
        <v>0</v>
      </c>
      <c r="M287" s="83">
        <v>0</v>
      </c>
      <c r="N287" s="83">
        <f>SUM(J287:M287)</f>
        <v>5173000</v>
      </c>
    </row>
    <row r="288" spans="1:14" ht="25.5" hidden="1" outlineLevel="2" x14ac:dyDescent="0.25">
      <c r="A288" s="79">
        <v>250</v>
      </c>
      <c r="B288" s="70" t="s">
        <v>232</v>
      </c>
      <c r="C288" s="84">
        <v>44117434</v>
      </c>
      <c r="D288" s="80" t="s">
        <v>931</v>
      </c>
      <c r="E288" s="81">
        <v>4453882</v>
      </c>
      <c r="F288" s="70" t="s">
        <v>236</v>
      </c>
      <c r="G288" s="70" t="s">
        <v>48</v>
      </c>
      <c r="H288" s="70" t="s">
        <v>13</v>
      </c>
      <c r="I288" s="70" t="s">
        <v>14</v>
      </c>
      <c r="J288" s="48">
        <v>6978430</v>
      </c>
      <c r="K288" s="83">
        <v>938700</v>
      </c>
      <c r="L288" s="83">
        <v>0</v>
      </c>
      <c r="M288" s="83">
        <v>0</v>
      </c>
      <c r="N288" s="83">
        <f>SUM(J288:M288)</f>
        <v>7917130</v>
      </c>
    </row>
    <row r="289" spans="1:14" ht="25.5" hidden="1" outlineLevel="2" x14ac:dyDescent="0.25">
      <c r="A289" s="79">
        <v>251</v>
      </c>
      <c r="B289" s="70" t="s">
        <v>242</v>
      </c>
      <c r="C289" s="84">
        <v>26870011</v>
      </c>
      <c r="D289" s="80" t="s">
        <v>931</v>
      </c>
      <c r="E289" s="81">
        <v>4730024</v>
      </c>
      <c r="F289" s="70" t="s">
        <v>244</v>
      </c>
      <c r="G289" s="70" t="s">
        <v>48</v>
      </c>
      <c r="H289" s="70" t="s">
        <v>13</v>
      </c>
      <c r="I289" s="70" t="s">
        <v>59</v>
      </c>
      <c r="J289" s="48">
        <v>1945950</v>
      </c>
      <c r="K289" s="83">
        <v>260000</v>
      </c>
      <c r="L289" s="83">
        <v>0</v>
      </c>
      <c r="M289" s="83">
        <v>0</v>
      </c>
      <c r="N289" s="83">
        <f>SUM(J289:M289)</f>
        <v>2205950</v>
      </c>
    </row>
    <row r="290" spans="1:14" ht="25.5" hidden="1" outlineLevel="2" x14ac:dyDescent="0.25">
      <c r="A290" s="79">
        <v>252</v>
      </c>
      <c r="B290" s="70" t="s">
        <v>958</v>
      </c>
      <c r="C290" s="84" t="s">
        <v>959</v>
      </c>
      <c r="D290" s="80" t="s">
        <v>931</v>
      </c>
      <c r="E290" s="81">
        <v>1862038</v>
      </c>
      <c r="F290" s="70" t="s">
        <v>749</v>
      </c>
      <c r="G290" s="70" t="s">
        <v>48</v>
      </c>
      <c r="H290" s="70" t="s">
        <v>13</v>
      </c>
      <c r="I290" s="70" t="s">
        <v>37</v>
      </c>
      <c r="J290" s="48">
        <v>1343170</v>
      </c>
      <c r="K290" s="83">
        <v>0</v>
      </c>
      <c r="L290" s="83">
        <v>0</v>
      </c>
      <c r="M290" s="83">
        <v>0</v>
      </c>
      <c r="N290" s="83">
        <f>SUM(J290:M290)</f>
        <v>1343170</v>
      </c>
    </row>
    <row r="291" spans="1:14" ht="25.5" hidden="1" outlineLevel="2" x14ac:dyDescent="0.25">
      <c r="A291" s="79">
        <v>253</v>
      </c>
      <c r="B291" s="70" t="s">
        <v>278</v>
      </c>
      <c r="C291" s="84" t="s">
        <v>279</v>
      </c>
      <c r="D291" s="80" t="s">
        <v>931</v>
      </c>
      <c r="E291" s="81">
        <v>8083401</v>
      </c>
      <c r="F291" s="70" t="s">
        <v>280</v>
      </c>
      <c r="G291" s="70" t="s">
        <v>48</v>
      </c>
      <c r="H291" s="70" t="s">
        <v>13</v>
      </c>
      <c r="I291" s="70" t="s">
        <v>81</v>
      </c>
      <c r="J291" s="48">
        <v>607450</v>
      </c>
      <c r="K291" s="83">
        <v>80300</v>
      </c>
      <c r="L291" s="83">
        <v>0</v>
      </c>
      <c r="M291" s="83">
        <v>0</v>
      </c>
      <c r="N291" s="83">
        <f>SUM(J291:M291)</f>
        <v>687750</v>
      </c>
    </row>
    <row r="292" spans="1:14" ht="25.5" hidden="1" outlineLevel="2" x14ac:dyDescent="0.25">
      <c r="A292" s="79">
        <v>254</v>
      </c>
      <c r="B292" s="70" t="s">
        <v>740</v>
      </c>
      <c r="C292" s="84">
        <v>26940931</v>
      </c>
      <c r="D292" s="70" t="s">
        <v>931</v>
      </c>
      <c r="E292" s="79">
        <v>1795888</v>
      </c>
      <c r="F292" s="70" t="s">
        <v>740</v>
      </c>
      <c r="G292" s="70" t="s">
        <v>48</v>
      </c>
      <c r="H292" s="70" t="s">
        <v>13</v>
      </c>
      <c r="I292" s="70" t="s">
        <v>266</v>
      </c>
      <c r="J292" s="48">
        <v>5541240</v>
      </c>
      <c r="K292" s="48">
        <v>735000</v>
      </c>
      <c r="L292" s="83">
        <v>0</v>
      </c>
      <c r="M292" s="83">
        <v>0</v>
      </c>
      <c r="N292" s="83">
        <f>SUM(J292:M292)</f>
        <v>6276240</v>
      </c>
    </row>
    <row r="293" spans="1:14" ht="51" hidden="1" outlineLevel="2" x14ac:dyDescent="0.25">
      <c r="A293" s="79">
        <v>255</v>
      </c>
      <c r="B293" s="70" t="s">
        <v>295</v>
      </c>
      <c r="C293" s="84" t="s">
        <v>296</v>
      </c>
      <c r="D293" s="80" t="s">
        <v>931</v>
      </c>
      <c r="E293" s="81">
        <v>9913187</v>
      </c>
      <c r="F293" s="70" t="s">
        <v>966</v>
      </c>
      <c r="G293" s="70" t="s">
        <v>48</v>
      </c>
      <c r="H293" s="70" t="s">
        <v>13</v>
      </c>
      <c r="I293" s="70" t="s">
        <v>153</v>
      </c>
      <c r="J293" s="48">
        <v>2572200</v>
      </c>
      <c r="K293" s="83">
        <v>346000</v>
      </c>
      <c r="L293" s="83">
        <v>0</v>
      </c>
      <c r="M293" s="83">
        <v>0</v>
      </c>
      <c r="N293" s="83">
        <f>SUM(J293:M293)</f>
        <v>2918200</v>
      </c>
    </row>
    <row r="294" spans="1:14" ht="38.25" hidden="1" outlineLevel="2" x14ac:dyDescent="0.25">
      <c r="A294" s="79">
        <v>256</v>
      </c>
      <c r="B294" s="70" t="s">
        <v>310</v>
      </c>
      <c r="C294" s="84">
        <v>70819173</v>
      </c>
      <c r="D294" s="80" t="s">
        <v>931</v>
      </c>
      <c r="E294" s="81">
        <v>9405491</v>
      </c>
      <c r="F294" s="70" t="s">
        <v>969</v>
      </c>
      <c r="G294" s="70" t="s">
        <v>48</v>
      </c>
      <c r="H294" s="70" t="s">
        <v>13</v>
      </c>
      <c r="I294" s="70" t="s">
        <v>81</v>
      </c>
      <c r="J294" s="48">
        <v>1567510</v>
      </c>
      <c r="K294" s="83">
        <v>0</v>
      </c>
      <c r="L294" s="83">
        <v>0</v>
      </c>
      <c r="M294" s="83">
        <v>0</v>
      </c>
      <c r="N294" s="83">
        <f>SUM(J294:M294)</f>
        <v>1567510</v>
      </c>
    </row>
    <row r="295" spans="1:14" ht="38.25" hidden="1" outlineLevel="2" x14ac:dyDescent="0.25">
      <c r="A295" s="79">
        <v>257</v>
      </c>
      <c r="B295" s="70" t="s">
        <v>311</v>
      </c>
      <c r="C295" s="84">
        <v>62180444</v>
      </c>
      <c r="D295" s="80" t="s">
        <v>931</v>
      </c>
      <c r="E295" s="81">
        <v>2119454</v>
      </c>
      <c r="F295" s="70" t="s">
        <v>971</v>
      </c>
      <c r="G295" s="70" t="s">
        <v>48</v>
      </c>
      <c r="H295" s="70" t="s">
        <v>13</v>
      </c>
      <c r="I295" s="70" t="s">
        <v>128</v>
      </c>
      <c r="J295" s="48">
        <v>2240000</v>
      </c>
      <c r="K295" s="83">
        <v>312200</v>
      </c>
      <c r="L295" s="83">
        <v>0</v>
      </c>
      <c r="M295" s="83">
        <v>0</v>
      </c>
      <c r="N295" s="83">
        <f>SUM(J295:M295)</f>
        <v>2552200</v>
      </c>
    </row>
    <row r="296" spans="1:14" ht="51" hidden="1" outlineLevel="2" x14ac:dyDescent="0.25">
      <c r="A296" s="79">
        <v>258</v>
      </c>
      <c r="B296" s="70" t="s">
        <v>318</v>
      </c>
      <c r="C296" s="84">
        <v>71225773</v>
      </c>
      <c r="D296" s="80" t="s">
        <v>931</v>
      </c>
      <c r="E296" s="81">
        <v>9076518</v>
      </c>
      <c r="F296" s="70" t="s">
        <v>318</v>
      </c>
      <c r="G296" s="70" t="s">
        <v>48</v>
      </c>
      <c r="H296" s="70" t="s">
        <v>13</v>
      </c>
      <c r="I296" s="70" t="s">
        <v>187</v>
      </c>
      <c r="J296" s="48">
        <v>2663520</v>
      </c>
      <c r="K296" s="83">
        <v>358300</v>
      </c>
      <c r="L296" s="83">
        <v>0</v>
      </c>
      <c r="M296" s="83">
        <v>0</v>
      </c>
      <c r="N296" s="83">
        <f>SUM(J296:M296)</f>
        <v>3021820</v>
      </c>
    </row>
    <row r="297" spans="1:14" ht="51" hidden="1" outlineLevel="2" x14ac:dyDescent="0.25">
      <c r="A297" s="79">
        <v>259</v>
      </c>
      <c r="B297" s="70" t="s">
        <v>335</v>
      </c>
      <c r="C297" s="84">
        <v>71230629</v>
      </c>
      <c r="D297" s="80" t="s">
        <v>931</v>
      </c>
      <c r="E297" s="81">
        <v>8646020</v>
      </c>
      <c r="F297" s="70" t="s">
        <v>338</v>
      </c>
      <c r="G297" s="70" t="s">
        <v>48</v>
      </c>
      <c r="H297" s="70" t="s">
        <v>13</v>
      </c>
      <c r="I297" s="70" t="s">
        <v>187</v>
      </c>
      <c r="J297" s="48">
        <v>6468550</v>
      </c>
      <c r="K297" s="83">
        <v>870100</v>
      </c>
      <c r="L297" s="83">
        <v>0</v>
      </c>
      <c r="M297" s="83">
        <v>0</v>
      </c>
      <c r="N297" s="83">
        <f>SUM(J297:M297)</f>
        <v>7338650</v>
      </c>
    </row>
    <row r="298" spans="1:14" ht="25.5" outlineLevel="1" collapsed="1" x14ac:dyDescent="0.25">
      <c r="A298" s="79"/>
      <c r="B298" s="70"/>
      <c r="C298" s="84"/>
      <c r="D298" s="95" t="s">
        <v>1015</v>
      </c>
      <c r="E298" s="81"/>
      <c r="F298" s="70"/>
      <c r="G298" s="70"/>
      <c r="H298" s="70"/>
      <c r="I298" s="70"/>
      <c r="J298" s="48">
        <f>SUBTOTAL(9,J269:J297)</f>
        <v>100502920</v>
      </c>
      <c r="K298" s="83">
        <f>SUBTOTAL(9,K269:K297)</f>
        <v>12346700</v>
      </c>
      <c r="L298" s="83">
        <f>SUBTOTAL(9,L269:L297)</f>
        <v>0</v>
      </c>
      <c r="M298" s="83">
        <f>SUBTOTAL(9,M269:M297)</f>
        <v>0</v>
      </c>
      <c r="N298" s="83">
        <f>SUBTOTAL(9,N269:N297)</f>
        <v>112849620</v>
      </c>
    </row>
    <row r="299" spans="1:14" ht="25.5" hidden="1" outlineLevel="2" x14ac:dyDescent="0.25">
      <c r="A299" s="79">
        <v>260</v>
      </c>
      <c r="B299" s="70" t="s">
        <v>150</v>
      </c>
      <c r="C299" s="84">
        <v>46276262</v>
      </c>
      <c r="D299" s="80" t="s">
        <v>950</v>
      </c>
      <c r="E299" s="81">
        <v>6495514</v>
      </c>
      <c r="F299" s="70" t="s">
        <v>157</v>
      </c>
      <c r="G299" s="70" t="s">
        <v>48</v>
      </c>
      <c r="H299" s="70" t="s">
        <v>13</v>
      </c>
      <c r="I299" s="70" t="s">
        <v>153</v>
      </c>
      <c r="J299" s="48">
        <v>1215330</v>
      </c>
      <c r="K299" s="83">
        <v>150000</v>
      </c>
      <c r="L299" s="83">
        <v>0</v>
      </c>
      <c r="M299" s="83">
        <v>0</v>
      </c>
      <c r="N299" s="83">
        <f>SUM(J299:M299)</f>
        <v>1365330</v>
      </c>
    </row>
    <row r="300" spans="1:14" ht="25.5" hidden="1" outlineLevel="2" x14ac:dyDescent="0.25">
      <c r="A300" s="79">
        <v>261</v>
      </c>
      <c r="B300" s="70" t="s">
        <v>159</v>
      </c>
      <c r="C300" s="79">
        <v>70435618</v>
      </c>
      <c r="D300" s="80" t="s">
        <v>950</v>
      </c>
      <c r="E300" s="81">
        <v>6207429</v>
      </c>
      <c r="F300" s="70" t="s">
        <v>164</v>
      </c>
      <c r="G300" s="70" t="s">
        <v>48</v>
      </c>
      <c r="H300" s="70" t="s">
        <v>13</v>
      </c>
      <c r="I300" s="70" t="s">
        <v>53</v>
      </c>
      <c r="J300" s="48">
        <v>648420</v>
      </c>
      <c r="K300" s="83">
        <v>89500</v>
      </c>
      <c r="L300" s="83">
        <v>0</v>
      </c>
      <c r="M300" s="83">
        <v>0</v>
      </c>
      <c r="N300" s="83">
        <f>SUM(J300:M300)</f>
        <v>737920</v>
      </c>
    </row>
    <row r="301" spans="1:14" ht="25.5" hidden="1" outlineLevel="2" x14ac:dyDescent="0.25">
      <c r="A301" s="79">
        <v>262</v>
      </c>
      <c r="B301" s="70" t="s">
        <v>185</v>
      </c>
      <c r="C301" s="84">
        <v>48489336</v>
      </c>
      <c r="D301" s="70" t="s">
        <v>950</v>
      </c>
      <c r="E301" s="86">
        <v>1806627</v>
      </c>
      <c r="F301" s="70" t="s">
        <v>188</v>
      </c>
      <c r="G301" s="70" t="s">
        <v>48</v>
      </c>
      <c r="H301" s="70" t="s">
        <v>13</v>
      </c>
      <c r="I301" s="70" t="s">
        <v>187</v>
      </c>
      <c r="J301" s="48">
        <v>844800</v>
      </c>
      <c r="K301" s="48">
        <v>116700</v>
      </c>
      <c r="L301" s="83">
        <v>0</v>
      </c>
      <c r="M301" s="83">
        <v>0</v>
      </c>
      <c r="N301" s="83">
        <f>SUM(J301:M301)</f>
        <v>961500</v>
      </c>
    </row>
    <row r="302" spans="1:14" ht="25.5" hidden="1" outlineLevel="2" x14ac:dyDescent="0.25">
      <c r="A302" s="79">
        <v>263</v>
      </c>
      <c r="B302" s="70" t="s">
        <v>185</v>
      </c>
      <c r="C302" s="79">
        <v>48489336</v>
      </c>
      <c r="D302" s="80" t="s">
        <v>950</v>
      </c>
      <c r="E302" s="81">
        <v>3475241</v>
      </c>
      <c r="F302" s="70" t="s">
        <v>193</v>
      </c>
      <c r="G302" s="70" t="s">
        <v>48</v>
      </c>
      <c r="H302" s="70" t="s">
        <v>13</v>
      </c>
      <c r="I302" s="70" t="s">
        <v>187</v>
      </c>
      <c r="J302" s="48">
        <v>2112010</v>
      </c>
      <c r="K302" s="83">
        <v>291700</v>
      </c>
      <c r="L302" s="83">
        <v>0</v>
      </c>
      <c r="M302" s="83">
        <v>0</v>
      </c>
      <c r="N302" s="83">
        <f>SUM(J302:M302)</f>
        <v>2403710</v>
      </c>
    </row>
    <row r="303" spans="1:14" ht="25.5" hidden="1" outlineLevel="2" x14ac:dyDescent="0.25">
      <c r="A303" s="79">
        <v>264</v>
      </c>
      <c r="B303" s="70" t="s">
        <v>185</v>
      </c>
      <c r="C303" s="84">
        <v>48489336</v>
      </c>
      <c r="D303" s="80" t="s">
        <v>950</v>
      </c>
      <c r="E303" s="81">
        <v>4069740</v>
      </c>
      <c r="F303" s="70" t="s">
        <v>196</v>
      </c>
      <c r="G303" s="70" t="s">
        <v>48</v>
      </c>
      <c r="H303" s="70" t="s">
        <v>13</v>
      </c>
      <c r="I303" s="70" t="s">
        <v>187</v>
      </c>
      <c r="J303" s="48">
        <v>3234710</v>
      </c>
      <c r="K303" s="83">
        <v>446800</v>
      </c>
      <c r="L303" s="83">
        <v>0</v>
      </c>
      <c r="M303" s="83">
        <v>0</v>
      </c>
      <c r="N303" s="83">
        <f>SUM(J303:M303)</f>
        <v>3681510</v>
      </c>
    </row>
    <row r="304" spans="1:14" ht="25.5" hidden="1" outlineLevel="2" x14ac:dyDescent="0.25">
      <c r="A304" s="79">
        <v>265</v>
      </c>
      <c r="B304" s="70" t="s">
        <v>185</v>
      </c>
      <c r="C304" s="79">
        <v>48489336</v>
      </c>
      <c r="D304" s="80" t="s">
        <v>950</v>
      </c>
      <c r="E304" s="81">
        <v>9716717</v>
      </c>
      <c r="F304" s="70" t="s">
        <v>205</v>
      </c>
      <c r="G304" s="70" t="s">
        <v>48</v>
      </c>
      <c r="H304" s="70" t="s">
        <v>13</v>
      </c>
      <c r="I304" s="70" t="s">
        <v>187</v>
      </c>
      <c r="J304" s="48">
        <v>3260640</v>
      </c>
      <c r="K304" s="83">
        <v>450400</v>
      </c>
      <c r="L304" s="83">
        <v>0</v>
      </c>
      <c r="M304" s="83">
        <v>0</v>
      </c>
      <c r="N304" s="83">
        <f>SUM(J304:M304)</f>
        <v>3711040</v>
      </c>
    </row>
    <row r="305" spans="1:14" ht="25.5" hidden="1" outlineLevel="2" x14ac:dyDescent="0.25">
      <c r="A305" s="79">
        <v>266</v>
      </c>
      <c r="B305" s="70" t="s">
        <v>641</v>
      </c>
      <c r="C305" s="84" t="s">
        <v>642</v>
      </c>
      <c r="D305" s="80" t="s">
        <v>950</v>
      </c>
      <c r="E305" s="81">
        <v>5356548</v>
      </c>
      <c r="F305" s="70" t="s">
        <v>643</v>
      </c>
      <c r="G305" s="70" t="s">
        <v>48</v>
      </c>
      <c r="H305" s="70" t="s">
        <v>13</v>
      </c>
      <c r="I305" s="70" t="s">
        <v>153</v>
      </c>
      <c r="J305" s="48">
        <v>120000</v>
      </c>
      <c r="K305" s="83">
        <v>0</v>
      </c>
      <c r="L305" s="83">
        <v>0</v>
      </c>
      <c r="M305" s="83">
        <v>0</v>
      </c>
      <c r="N305" s="83">
        <f>SUM(J305:M305)</f>
        <v>120000</v>
      </c>
    </row>
    <row r="306" spans="1:14" ht="38.25" hidden="1" outlineLevel="2" x14ac:dyDescent="0.25">
      <c r="A306" s="79">
        <v>267</v>
      </c>
      <c r="B306" s="70" t="s">
        <v>281</v>
      </c>
      <c r="C306" s="79" t="s">
        <v>282</v>
      </c>
      <c r="D306" s="80" t="s">
        <v>950</v>
      </c>
      <c r="E306" s="81">
        <v>1250428</v>
      </c>
      <c r="F306" s="70" t="s">
        <v>283</v>
      </c>
      <c r="G306" s="70" t="s">
        <v>48</v>
      </c>
      <c r="H306" s="70" t="s">
        <v>13</v>
      </c>
      <c r="I306" s="70" t="s">
        <v>128</v>
      </c>
      <c r="J306" s="48">
        <v>926320</v>
      </c>
      <c r="K306" s="83">
        <v>127900</v>
      </c>
      <c r="L306" s="83">
        <v>0</v>
      </c>
      <c r="M306" s="83">
        <v>0</v>
      </c>
      <c r="N306" s="83">
        <f>SUM(J306:M306)</f>
        <v>1054220</v>
      </c>
    </row>
    <row r="307" spans="1:14" ht="51" hidden="1" outlineLevel="2" x14ac:dyDescent="0.25">
      <c r="A307" s="79">
        <v>268</v>
      </c>
      <c r="B307" s="70" t="s">
        <v>747</v>
      </c>
      <c r="C307" s="79" t="s">
        <v>748</v>
      </c>
      <c r="D307" s="80" t="s">
        <v>950</v>
      </c>
      <c r="E307" s="81">
        <v>9365175</v>
      </c>
      <c r="F307" s="70" t="s">
        <v>749</v>
      </c>
      <c r="G307" s="70" t="s">
        <v>48</v>
      </c>
      <c r="H307" s="70" t="s">
        <v>13</v>
      </c>
      <c r="I307" s="70" t="s">
        <v>37</v>
      </c>
      <c r="J307" s="48">
        <v>0</v>
      </c>
      <c r="K307" s="83">
        <v>165600</v>
      </c>
      <c r="L307" s="83">
        <v>0</v>
      </c>
      <c r="M307" s="83">
        <v>0</v>
      </c>
      <c r="N307" s="83">
        <f>SUM(J307:M307)</f>
        <v>165600</v>
      </c>
    </row>
    <row r="308" spans="1:14" ht="25.5" outlineLevel="1" collapsed="1" x14ac:dyDescent="0.25">
      <c r="A308" s="79"/>
      <c r="B308" s="70"/>
      <c r="C308" s="79"/>
      <c r="D308" s="95" t="s">
        <v>1016</v>
      </c>
      <c r="E308" s="81"/>
      <c r="F308" s="70"/>
      <c r="G308" s="70"/>
      <c r="H308" s="70"/>
      <c r="I308" s="70"/>
      <c r="J308" s="48">
        <f>SUBTOTAL(9,J299:J307)</f>
        <v>12362230</v>
      </c>
      <c r="K308" s="83">
        <f>SUBTOTAL(9,K299:K307)</f>
        <v>1838600</v>
      </c>
      <c r="L308" s="83">
        <f>SUBTOTAL(9,L299:L307)</f>
        <v>0</v>
      </c>
      <c r="M308" s="83">
        <f>SUBTOTAL(9,M299:M307)</f>
        <v>0</v>
      </c>
      <c r="N308" s="83">
        <f>SUBTOTAL(9,N299:N307)</f>
        <v>14200830</v>
      </c>
    </row>
    <row r="309" spans="1:14" ht="38.25" hidden="1" outlineLevel="2" x14ac:dyDescent="0.25">
      <c r="A309" s="79">
        <v>269</v>
      </c>
      <c r="B309" s="70" t="s">
        <v>87</v>
      </c>
      <c r="C309" s="79">
        <v>65267991</v>
      </c>
      <c r="D309" s="80" t="s">
        <v>327</v>
      </c>
      <c r="E309" s="81">
        <v>5066579</v>
      </c>
      <c r="F309" s="70" t="s">
        <v>87</v>
      </c>
      <c r="G309" s="70" t="s">
        <v>12</v>
      </c>
      <c r="H309" s="70" t="s">
        <v>44</v>
      </c>
      <c r="I309" s="70" t="s">
        <v>81</v>
      </c>
      <c r="J309" s="48">
        <v>923570</v>
      </c>
      <c r="K309" s="83">
        <v>0</v>
      </c>
      <c r="L309" s="83">
        <v>70000</v>
      </c>
      <c r="M309" s="83">
        <v>0</v>
      </c>
      <c r="N309" s="83">
        <f>SUM(J309:M309)</f>
        <v>993570</v>
      </c>
    </row>
    <row r="310" spans="1:14" ht="38.25" hidden="1" outlineLevel="2" x14ac:dyDescent="0.25">
      <c r="A310" s="79">
        <v>270</v>
      </c>
      <c r="B310" s="70" t="s">
        <v>634</v>
      </c>
      <c r="C310" s="79" t="s">
        <v>260</v>
      </c>
      <c r="D310" s="80" t="s">
        <v>327</v>
      </c>
      <c r="E310" s="81">
        <v>3910311</v>
      </c>
      <c r="F310" s="70" t="s">
        <v>264</v>
      </c>
      <c r="G310" s="70" t="s">
        <v>12</v>
      </c>
      <c r="H310" s="70" t="s">
        <v>44</v>
      </c>
      <c r="I310" s="70" t="s">
        <v>153</v>
      </c>
      <c r="J310" s="48">
        <v>692680</v>
      </c>
      <c r="K310" s="83">
        <v>0</v>
      </c>
      <c r="L310" s="83">
        <v>52500</v>
      </c>
      <c r="M310" s="83">
        <v>0</v>
      </c>
      <c r="N310" s="83">
        <f>SUM(J310:M310)</f>
        <v>745180</v>
      </c>
    </row>
    <row r="311" spans="1:14" ht="51" hidden="1" outlineLevel="2" x14ac:dyDescent="0.25">
      <c r="A311" s="79">
        <v>271</v>
      </c>
      <c r="B311" s="70" t="s">
        <v>319</v>
      </c>
      <c r="C311" s="79">
        <v>71193430</v>
      </c>
      <c r="D311" s="80" t="s">
        <v>327</v>
      </c>
      <c r="E311" s="81">
        <v>5869488</v>
      </c>
      <c r="F311" s="70" t="s">
        <v>327</v>
      </c>
      <c r="G311" s="70" t="s">
        <v>12</v>
      </c>
      <c r="H311" s="70" t="s">
        <v>44</v>
      </c>
      <c r="I311" s="70" t="s">
        <v>37</v>
      </c>
      <c r="J311" s="48">
        <v>969750</v>
      </c>
      <c r="K311" s="83">
        <v>0</v>
      </c>
      <c r="L311" s="83">
        <v>119200</v>
      </c>
      <c r="M311" s="83">
        <v>0</v>
      </c>
      <c r="N311" s="83">
        <f>SUM(J311:M311)</f>
        <v>1088950</v>
      </c>
    </row>
    <row r="312" spans="1:14" outlineLevel="1" collapsed="1" x14ac:dyDescent="0.25">
      <c r="A312" s="79"/>
      <c r="B312" s="70"/>
      <c r="C312" s="79"/>
      <c r="D312" s="95" t="s">
        <v>684</v>
      </c>
      <c r="E312" s="81"/>
      <c r="F312" s="70"/>
      <c r="G312" s="70"/>
      <c r="H312" s="70"/>
      <c r="I312" s="70"/>
      <c r="J312" s="48">
        <f>SUBTOTAL(9,J309:J311)</f>
        <v>2586000</v>
      </c>
      <c r="K312" s="83">
        <f>SUBTOTAL(9,K309:K311)</f>
        <v>0</v>
      </c>
      <c r="L312" s="83">
        <f>SUBTOTAL(9,L309:L311)</f>
        <v>241700</v>
      </c>
      <c r="M312" s="83">
        <f>SUBTOTAL(9,M309:M311)</f>
        <v>0</v>
      </c>
      <c r="N312" s="83">
        <f>SUBTOTAL(9,N309:N311)</f>
        <v>2827700</v>
      </c>
    </row>
    <row r="313" spans="1:14" ht="51" hidden="1" outlineLevel="2" x14ac:dyDescent="0.25">
      <c r="A313" s="79">
        <v>272</v>
      </c>
      <c r="B313" s="70" t="s">
        <v>40</v>
      </c>
      <c r="C313" s="79" t="s">
        <v>41</v>
      </c>
      <c r="D313" s="80" t="s">
        <v>591</v>
      </c>
      <c r="E313" s="81">
        <v>7488093</v>
      </c>
      <c r="F313" s="70" t="s">
        <v>43</v>
      </c>
      <c r="G313" s="70" t="s">
        <v>48</v>
      </c>
      <c r="H313" s="70" t="s">
        <v>44</v>
      </c>
      <c r="I313" s="70" t="s">
        <v>45</v>
      </c>
      <c r="J313" s="48">
        <v>997630</v>
      </c>
      <c r="K313" s="83">
        <v>0</v>
      </c>
      <c r="L313" s="83">
        <v>67200</v>
      </c>
      <c r="M313" s="83">
        <v>0</v>
      </c>
      <c r="N313" s="83">
        <f>SUM(J313:M313)</f>
        <v>1064830</v>
      </c>
    </row>
    <row r="314" spans="1:14" ht="38.25" hidden="1" outlineLevel="2" x14ac:dyDescent="0.25">
      <c r="A314" s="79">
        <v>273</v>
      </c>
      <c r="B314" s="70" t="s">
        <v>87</v>
      </c>
      <c r="C314" s="84">
        <v>65267991</v>
      </c>
      <c r="D314" s="80" t="s">
        <v>591</v>
      </c>
      <c r="E314" s="81">
        <v>3999956</v>
      </c>
      <c r="F314" s="70" t="s">
        <v>933</v>
      </c>
      <c r="G314" s="70" t="s">
        <v>48</v>
      </c>
      <c r="H314" s="70" t="s">
        <v>44</v>
      </c>
      <c r="I314" s="70" t="s">
        <v>81</v>
      </c>
      <c r="J314" s="48">
        <v>520190</v>
      </c>
      <c r="K314" s="83">
        <v>0</v>
      </c>
      <c r="L314" s="83">
        <v>35000</v>
      </c>
      <c r="M314" s="83">
        <v>0</v>
      </c>
      <c r="N314" s="83">
        <f>SUM(J314:M314)</f>
        <v>555190</v>
      </c>
    </row>
    <row r="315" spans="1:14" ht="63.75" hidden="1" outlineLevel="2" x14ac:dyDescent="0.25">
      <c r="A315" s="79">
        <v>274</v>
      </c>
      <c r="B315" s="70" t="s">
        <v>352</v>
      </c>
      <c r="C315" s="79">
        <v>75094924</v>
      </c>
      <c r="D315" s="80" t="s">
        <v>591</v>
      </c>
      <c r="E315" s="81">
        <v>4123958</v>
      </c>
      <c r="F315" s="70" t="s">
        <v>352</v>
      </c>
      <c r="G315" s="70" t="s">
        <v>48</v>
      </c>
      <c r="H315" s="70" t="s">
        <v>44</v>
      </c>
      <c r="I315" s="70" t="s">
        <v>353</v>
      </c>
      <c r="J315" s="48">
        <v>285030</v>
      </c>
      <c r="K315" s="83">
        <v>0</v>
      </c>
      <c r="L315" s="83">
        <v>0</v>
      </c>
      <c r="M315" s="83">
        <v>0</v>
      </c>
      <c r="N315" s="83">
        <f>SUM(J315:M315)</f>
        <v>285030</v>
      </c>
    </row>
    <row r="316" spans="1:14" ht="102" hidden="1" outlineLevel="2" x14ac:dyDescent="0.25">
      <c r="A316" s="79">
        <v>275</v>
      </c>
      <c r="B316" s="70" t="s">
        <v>984</v>
      </c>
      <c r="C316" s="79">
        <v>75095009</v>
      </c>
      <c r="D316" s="80" t="s">
        <v>591</v>
      </c>
      <c r="E316" s="81">
        <v>4755953</v>
      </c>
      <c r="F316" s="70" t="s">
        <v>985</v>
      </c>
      <c r="G316" s="70" t="s">
        <v>48</v>
      </c>
      <c r="H316" s="70" t="s">
        <v>44</v>
      </c>
      <c r="I316" s="70" t="s">
        <v>986</v>
      </c>
      <c r="J316" s="48">
        <v>855110</v>
      </c>
      <c r="K316" s="83">
        <v>0</v>
      </c>
      <c r="L316" s="83">
        <v>57600</v>
      </c>
      <c r="M316" s="83">
        <v>0</v>
      </c>
      <c r="N316" s="83">
        <f>SUM(J316:M316)</f>
        <v>912710</v>
      </c>
    </row>
    <row r="317" spans="1:14" ht="38.25" hidden="1" outlineLevel="2" x14ac:dyDescent="0.25">
      <c r="A317" s="79">
        <v>276</v>
      </c>
      <c r="B317" s="70" t="s">
        <v>362</v>
      </c>
      <c r="C317" s="84">
        <v>26986728</v>
      </c>
      <c r="D317" s="70" t="s">
        <v>591</v>
      </c>
      <c r="E317" s="86">
        <v>5397990</v>
      </c>
      <c r="F317" s="70" t="s">
        <v>987</v>
      </c>
      <c r="G317" s="70" t="s">
        <v>48</v>
      </c>
      <c r="H317" s="70" t="s">
        <v>44</v>
      </c>
      <c r="I317" s="70" t="s">
        <v>32</v>
      </c>
      <c r="J317" s="48">
        <v>4988160</v>
      </c>
      <c r="K317" s="48">
        <v>0</v>
      </c>
      <c r="L317" s="83">
        <v>336000</v>
      </c>
      <c r="M317" s="83">
        <v>0</v>
      </c>
      <c r="N317" s="83">
        <f>SUM(J317:M317)</f>
        <v>5324160</v>
      </c>
    </row>
    <row r="318" spans="1:14" outlineLevel="1" collapsed="1" x14ac:dyDescent="0.25">
      <c r="A318" s="79"/>
      <c r="B318" s="70"/>
      <c r="C318" s="84"/>
      <c r="D318" s="96" t="s">
        <v>685</v>
      </c>
      <c r="E318" s="86"/>
      <c r="F318" s="70"/>
      <c r="G318" s="70"/>
      <c r="H318" s="70"/>
      <c r="I318" s="70"/>
      <c r="J318" s="48">
        <f>SUBTOTAL(9,J313:J317)</f>
        <v>7646120</v>
      </c>
      <c r="K318" s="48">
        <f>SUBTOTAL(9,K313:K317)</f>
        <v>0</v>
      </c>
      <c r="L318" s="83">
        <f>SUBTOTAL(9,L313:L317)</f>
        <v>495800</v>
      </c>
      <c r="M318" s="83">
        <f>SUBTOTAL(9,M313:M317)</f>
        <v>0</v>
      </c>
      <c r="N318" s="83">
        <f>SUBTOTAL(9,N313:N317)</f>
        <v>8141920</v>
      </c>
    </row>
    <row r="319" spans="1:14" ht="38.25" hidden="1" outlineLevel="2" x14ac:dyDescent="0.25">
      <c r="A319" s="79">
        <v>277</v>
      </c>
      <c r="B319" s="70" t="s">
        <v>255</v>
      </c>
      <c r="C319" s="79">
        <v>70640548</v>
      </c>
      <c r="D319" s="80" t="s">
        <v>960</v>
      </c>
      <c r="E319" s="81">
        <v>8975321</v>
      </c>
      <c r="F319" s="70" t="s">
        <v>258</v>
      </c>
      <c r="G319" s="70" t="s">
        <v>18</v>
      </c>
      <c r="H319" s="70" t="s">
        <v>19</v>
      </c>
      <c r="I319" s="70" t="s">
        <v>20</v>
      </c>
      <c r="J319" s="48">
        <v>734520</v>
      </c>
      <c r="K319" s="83">
        <v>0</v>
      </c>
      <c r="L319" s="83">
        <v>46100</v>
      </c>
      <c r="M319" s="83">
        <v>0</v>
      </c>
      <c r="N319" s="83">
        <f>SUM(J319:M319)</f>
        <v>780620</v>
      </c>
    </row>
    <row r="320" spans="1:14" ht="25.5" outlineLevel="1" collapsed="1" x14ac:dyDescent="0.25">
      <c r="A320" s="79"/>
      <c r="B320" s="70"/>
      <c r="C320" s="79"/>
      <c r="D320" s="95" t="s">
        <v>1017</v>
      </c>
      <c r="E320" s="81"/>
      <c r="F320" s="70"/>
      <c r="G320" s="70"/>
      <c r="H320" s="70"/>
      <c r="I320" s="70"/>
      <c r="J320" s="48">
        <f>SUBTOTAL(9,J319:J319)</f>
        <v>734520</v>
      </c>
      <c r="K320" s="83">
        <f>SUBTOTAL(9,K319:K319)</f>
        <v>0</v>
      </c>
      <c r="L320" s="83">
        <f>SUBTOTAL(9,L319:L319)</f>
        <v>46100</v>
      </c>
      <c r="M320" s="83">
        <f>SUBTOTAL(9,M319:M319)</f>
        <v>0</v>
      </c>
      <c r="N320" s="83">
        <f>SUBTOTAL(9,N319:N319)</f>
        <v>780620</v>
      </c>
    </row>
    <row r="321" spans="1:14" ht="38.25" hidden="1" outlineLevel="2" x14ac:dyDescent="0.25">
      <c r="A321" s="79">
        <v>278</v>
      </c>
      <c r="B321" s="70" t="s">
        <v>49</v>
      </c>
      <c r="C321" s="79">
        <v>25909614</v>
      </c>
      <c r="D321" s="80" t="s">
        <v>918</v>
      </c>
      <c r="E321" s="81">
        <v>1628165</v>
      </c>
      <c r="F321" s="70" t="s">
        <v>51</v>
      </c>
      <c r="G321" s="70" t="s">
        <v>48</v>
      </c>
      <c r="H321" s="70" t="s">
        <v>52</v>
      </c>
      <c r="I321" s="70" t="s">
        <v>53</v>
      </c>
      <c r="J321" s="48">
        <v>1055780</v>
      </c>
      <c r="K321" s="83">
        <v>0</v>
      </c>
      <c r="L321" s="83">
        <v>80200</v>
      </c>
      <c r="M321" s="83">
        <v>0</v>
      </c>
      <c r="N321" s="83">
        <f>SUM(J321:M321)</f>
        <v>1135980</v>
      </c>
    </row>
    <row r="322" spans="1:14" ht="38.25" hidden="1" outlineLevel="2" x14ac:dyDescent="0.25">
      <c r="A322" s="79">
        <v>279</v>
      </c>
      <c r="B322" s="70" t="s">
        <v>49</v>
      </c>
      <c r="C322" s="79">
        <v>25909614</v>
      </c>
      <c r="D322" s="80" t="s">
        <v>918</v>
      </c>
      <c r="E322" s="81">
        <v>1675690</v>
      </c>
      <c r="F322" s="70" t="s">
        <v>54</v>
      </c>
      <c r="G322" s="70" t="s">
        <v>48</v>
      </c>
      <c r="H322" s="70" t="s">
        <v>52</v>
      </c>
      <c r="I322" s="70" t="s">
        <v>14</v>
      </c>
      <c r="J322" s="48">
        <v>4223140</v>
      </c>
      <c r="K322" s="83">
        <v>0</v>
      </c>
      <c r="L322" s="83">
        <v>321000</v>
      </c>
      <c r="M322" s="83">
        <v>0</v>
      </c>
      <c r="N322" s="83">
        <f>SUM(J322:M322)</f>
        <v>4544140</v>
      </c>
    </row>
    <row r="323" spans="1:14" ht="38.25" hidden="1" outlineLevel="2" x14ac:dyDescent="0.25">
      <c r="A323" s="79">
        <v>280</v>
      </c>
      <c r="B323" s="70" t="s">
        <v>49</v>
      </c>
      <c r="C323" s="79">
        <v>25909614</v>
      </c>
      <c r="D323" s="80" t="s">
        <v>918</v>
      </c>
      <c r="E323" s="81">
        <v>6821779</v>
      </c>
      <c r="F323" s="70" t="s">
        <v>55</v>
      </c>
      <c r="G323" s="70" t="s">
        <v>48</v>
      </c>
      <c r="H323" s="70" t="s">
        <v>52</v>
      </c>
      <c r="I323" s="70" t="s">
        <v>56</v>
      </c>
      <c r="J323" s="48">
        <v>1055780</v>
      </c>
      <c r="K323" s="83">
        <v>0</v>
      </c>
      <c r="L323" s="83">
        <v>80200</v>
      </c>
      <c r="M323" s="83">
        <v>0</v>
      </c>
      <c r="N323" s="83">
        <f>SUM(J323:M323)</f>
        <v>1135980</v>
      </c>
    </row>
    <row r="324" spans="1:14" ht="38.25" hidden="1" outlineLevel="2" x14ac:dyDescent="0.25">
      <c r="A324" s="79">
        <v>281</v>
      </c>
      <c r="B324" s="70" t="s">
        <v>49</v>
      </c>
      <c r="C324" s="79">
        <v>25909614</v>
      </c>
      <c r="D324" s="80" t="s">
        <v>918</v>
      </c>
      <c r="E324" s="81">
        <v>9542194</v>
      </c>
      <c r="F324" s="70" t="s">
        <v>60</v>
      </c>
      <c r="G324" s="70" t="s">
        <v>48</v>
      </c>
      <c r="H324" s="70" t="s">
        <v>52</v>
      </c>
      <c r="I324" s="70" t="s">
        <v>61</v>
      </c>
      <c r="J324" s="48">
        <v>3853620</v>
      </c>
      <c r="K324" s="83">
        <v>0</v>
      </c>
      <c r="L324" s="83">
        <v>292900</v>
      </c>
      <c r="M324" s="83">
        <v>0</v>
      </c>
      <c r="N324" s="83">
        <f>SUM(J324:M324)</f>
        <v>4146520</v>
      </c>
    </row>
    <row r="325" spans="1:14" ht="25.5" hidden="1" outlineLevel="2" x14ac:dyDescent="0.25">
      <c r="A325" s="79">
        <v>282</v>
      </c>
      <c r="B325" s="70" t="s">
        <v>91</v>
      </c>
      <c r="C325" s="79">
        <v>73633178</v>
      </c>
      <c r="D325" s="80" t="s">
        <v>918</v>
      </c>
      <c r="E325" s="81">
        <v>7370148</v>
      </c>
      <c r="F325" s="70" t="s">
        <v>98</v>
      </c>
      <c r="G325" s="70" t="s">
        <v>48</v>
      </c>
      <c r="H325" s="70" t="s">
        <v>52</v>
      </c>
      <c r="I325" s="70" t="s">
        <v>59</v>
      </c>
      <c r="J325" s="48">
        <v>1910970</v>
      </c>
      <c r="K325" s="83">
        <v>0</v>
      </c>
      <c r="L325" s="83">
        <v>145200</v>
      </c>
      <c r="M325" s="83">
        <v>0</v>
      </c>
      <c r="N325" s="83">
        <f>SUM(J325:M325)</f>
        <v>2056170</v>
      </c>
    </row>
    <row r="326" spans="1:14" ht="25.5" hidden="1" outlineLevel="2" x14ac:dyDescent="0.25">
      <c r="A326" s="79">
        <v>283</v>
      </c>
      <c r="B326" s="70" t="s">
        <v>133</v>
      </c>
      <c r="C326" s="79">
        <v>47930063</v>
      </c>
      <c r="D326" s="80" t="s">
        <v>918</v>
      </c>
      <c r="E326" s="81">
        <v>4077969</v>
      </c>
      <c r="F326" s="70" t="s">
        <v>134</v>
      </c>
      <c r="G326" s="70" t="s">
        <v>48</v>
      </c>
      <c r="H326" s="70" t="s">
        <v>52</v>
      </c>
      <c r="I326" s="70" t="s">
        <v>66</v>
      </c>
      <c r="J326" s="48">
        <v>855180</v>
      </c>
      <c r="K326" s="83">
        <v>0</v>
      </c>
      <c r="L326" s="83">
        <v>65000</v>
      </c>
      <c r="M326" s="83">
        <v>0</v>
      </c>
      <c r="N326" s="83">
        <f>SUM(J326:M326)</f>
        <v>920180</v>
      </c>
    </row>
    <row r="327" spans="1:14" ht="25.5" hidden="1" outlineLevel="2" x14ac:dyDescent="0.25">
      <c r="A327" s="79">
        <v>284</v>
      </c>
      <c r="B327" s="70" t="s">
        <v>150</v>
      </c>
      <c r="C327" s="84">
        <v>46276262</v>
      </c>
      <c r="D327" s="80" t="s">
        <v>918</v>
      </c>
      <c r="E327" s="81">
        <v>9696552</v>
      </c>
      <c r="F327" s="70" t="s">
        <v>158</v>
      </c>
      <c r="G327" s="70" t="s">
        <v>48</v>
      </c>
      <c r="H327" s="70" t="s">
        <v>52</v>
      </c>
      <c r="I327" s="70" t="s">
        <v>153</v>
      </c>
      <c r="J327" s="48">
        <v>2111570</v>
      </c>
      <c r="K327" s="83">
        <v>0</v>
      </c>
      <c r="L327" s="83">
        <v>160500</v>
      </c>
      <c r="M327" s="83">
        <v>0</v>
      </c>
      <c r="N327" s="83">
        <f>SUM(J327:M327)</f>
        <v>2272070</v>
      </c>
    </row>
    <row r="328" spans="1:14" ht="25.5" hidden="1" outlineLevel="2" x14ac:dyDescent="0.25">
      <c r="A328" s="79">
        <v>285</v>
      </c>
      <c r="B328" s="70" t="s">
        <v>166</v>
      </c>
      <c r="C328" s="79">
        <v>44018886</v>
      </c>
      <c r="D328" s="80" t="s">
        <v>918</v>
      </c>
      <c r="E328" s="81">
        <v>1369313</v>
      </c>
      <c r="F328" s="70" t="s">
        <v>168</v>
      </c>
      <c r="G328" s="70" t="s">
        <v>48</v>
      </c>
      <c r="H328" s="70" t="s">
        <v>52</v>
      </c>
      <c r="I328" s="70" t="s">
        <v>81</v>
      </c>
      <c r="J328" s="48">
        <v>4064780</v>
      </c>
      <c r="K328" s="83">
        <v>0</v>
      </c>
      <c r="L328" s="83">
        <v>265000</v>
      </c>
      <c r="M328" s="83">
        <v>0</v>
      </c>
      <c r="N328" s="83">
        <f>SUM(J328:M328)</f>
        <v>4329780</v>
      </c>
    </row>
    <row r="329" spans="1:14" ht="38.25" hidden="1" outlineLevel="2" x14ac:dyDescent="0.25">
      <c r="A329" s="79">
        <v>286</v>
      </c>
      <c r="B329" s="70" t="s">
        <v>211</v>
      </c>
      <c r="C329" s="79">
        <v>47997885</v>
      </c>
      <c r="D329" s="80" t="s">
        <v>918</v>
      </c>
      <c r="E329" s="81">
        <v>8253969</v>
      </c>
      <c r="F329" s="70" t="s">
        <v>954</v>
      </c>
      <c r="G329" s="70" t="s">
        <v>48</v>
      </c>
      <c r="H329" s="70" t="s">
        <v>52</v>
      </c>
      <c r="I329" s="70" t="s">
        <v>109</v>
      </c>
      <c r="J329" s="48">
        <v>4038380</v>
      </c>
      <c r="K329" s="83">
        <v>0</v>
      </c>
      <c r="L329" s="83">
        <v>306900</v>
      </c>
      <c r="M329" s="83">
        <v>0</v>
      </c>
      <c r="N329" s="83">
        <f>SUM(J329:M329)</f>
        <v>4345280</v>
      </c>
    </row>
    <row r="330" spans="1:14" ht="25.5" hidden="1" outlineLevel="2" x14ac:dyDescent="0.25">
      <c r="A330" s="79">
        <v>287</v>
      </c>
      <c r="B330" s="70" t="s">
        <v>249</v>
      </c>
      <c r="C330" s="79">
        <v>26708451</v>
      </c>
      <c r="D330" s="80" t="s">
        <v>918</v>
      </c>
      <c r="E330" s="81">
        <v>8901707</v>
      </c>
      <c r="F330" s="70" t="s">
        <v>249</v>
      </c>
      <c r="G330" s="70" t="s">
        <v>48</v>
      </c>
      <c r="H330" s="70" t="s">
        <v>52</v>
      </c>
      <c r="I330" s="70" t="s">
        <v>81</v>
      </c>
      <c r="J330" s="48">
        <v>1055780</v>
      </c>
      <c r="K330" s="83">
        <v>0</v>
      </c>
      <c r="L330" s="83">
        <v>80200</v>
      </c>
      <c r="M330" s="83">
        <v>0</v>
      </c>
      <c r="N330" s="83">
        <f>SUM(J330:M330)</f>
        <v>1135980</v>
      </c>
    </row>
    <row r="331" spans="1:14" ht="38.25" hidden="1" outlineLevel="2" x14ac:dyDescent="0.25">
      <c r="A331" s="79">
        <v>288</v>
      </c>
      <c r="B331" s="70" t="s">
        <v>287</v>
      </c>
      <c r="C331" s="79" t="s">
        <v>288</v>
      </c>
      <c r="D331" s="80" t="s">
        <v>918</v>
      </c>
      <c r="E331" s="81">
        <v>8610542</v>
      </c>
      <c r="F331" s="70" t="s">
        <v>290</v>
      </c>
      <c r="G331" s="70" t="s">
        <v>48</v>
      </c>
      <c r="H331" s="70" t="s">
        <v>52</v>
      </c>
      <c r="I331" s="70" t="s">
        <v>213</v>
      </c>
      <c r="J331" s="48">
        <v>1293330</v>
      </c>
      <c r="K331" s="83">
        <v>0</v>
      </c>
      <c r="L331" s="83">
        <v>98300</v>
      </c>
      <c r="M331" s="83">
        <v>0</v>
      </c>
      <c r="N331" s="83">
        <f>SUM(J331:M331)</f>
        <v>1391630</v>
      </c>
    </row>
    <row r="332" spans="1:14" ht="51" hidden="1" outlineLevel="2" x14ac:dyDescent="0.25">
      <c r="A332" s="79">
        <v>289</v>
      </c>
      <c r="B332" s="70" t="s">
        <v>306</v>
      </c>
      <c r="C332" s="79" t="s">
        <v>307</v>
      </c>
      <c r="D332" s="80" t="s">
        <v>918</v>
      </c>
      <c r="E332" s="81">
        <v>4312466</v>
      </c>
      <c r="F332" s="70" t="s">
        <v>306</v>
      </c>
      <c r="G332" s="70" t="s">
        <v>48</v>
      </c>
      <c r="H332" s="70" t="s">
        <v>52</v>
      </c>
      <c r="I332" s="70" t="s">
        <v>79</v>
      </c>
      <c r="J332" s="48">
        <v>3695250</v>
      </c>
      <c r="K332" s="83">
        <v>0</v>
      </c>
      <c r="L332" s="83">
        <v>300900</v>
      </c>
      <c r="M332" s="83">
        <v>0</v>
      </c>
      <c r="N332" s="83">
        <f>SUM(J332:M332)</f>
        <v>3996150</v>
      </c>
    </row>
    <row r="333" spans="1:14" ht="51" hidden="1" outlineLevel="2" x14ac:dyDescent="0.25">
      <c r="A333" s="79">
        <v>290</v>
      </c>
      <c r="B333" s="70" t="s">
        <v>335</v>
      </c>
      <c r="C333" s="79">
        <v>71230629</v>
      </c>
      <c r="D333" s="80" t="s">
        <v>918</v>
      </c>
      <c r="E333" s="81">
        <v>6327242</v>
      </c>
      <c r="F333" s="70" t="s">
        <v>134</v>
      </c>
      <c r="G333" s="70" t="s">
        <v>48</v>
      </c>
      <c r="H333" s="70" t="s">
        <v>52</v>
      </c>
      <c r="I333" s="70" t="s">
        <v>187</v>
      </c>
      <c r="J333" s="48">
        <v>2111570</v>
      </c>
      <c r="K333" s="83">
        <v>0</v>
      </c>
      <c r="L333" s="83">
        <v>160500</v>
      </c>
      <c r="M333" s="83">
        <v>0</v>
      </c>
      <c r="N333" s="83">
        <f>SUM(J333:M333)</f>
        <v>2272070</v>
      </c>
    </row>
    <row r="334" spans="1:14" ht="25.5" outlineLevel="1" collapsed="1" x14ac:dyDescent="0.25">
      <c r="A334" s="79"/>
      <c r="B334" s="70"/>
      <c r="C334" s="79"/>
      <c r="D334" s="95" t="s">
        <v>1018</v>
      </c>
      <c r="E334" s="81"/>
      <c r="F334" s="70"/>
      <c r="G334" s="70"/>
      <c r="H334" s="70"/>
      <c r="I334" s="70"/>
      <c r="J334" s="48">
        <f>SUBTOTAL(9,J321:J333)</f>
        <v>31325130</v>
      </c>
      <c r="K334" s="83">
        <f>SUBTOTAL(9,K321:K333)</f>
        <v>0</v>
      </c>
      <c r="L334" s="83">
        <f>SUBTOTAL(9,L321:L333)</f>
        <v>2356800</v>
      </c>
      <c r="M334" s="83">
        <f>SUBTOTAL(9,M321:M333)</f>
        <v>0</v>
      </c>
      <c r="N334" s="83">
        <f>SUBTOTAL(9,N321:N333)</f>
        <v>33681930</v>
      </c>
    </row>
    <row r="335" spans="1:14" ht="114.75" hidden="1" outlineLevel="2" x14ac:dyDescent="0.25">
      <c r="A335" s="79">
        <v>291</v>
      </c>
      <c r="B335" s="70" t="s">
        <v>40</v>
      </c>
      <c r="C335" s="79" t="s">
        <v>41</v>
      </c>
      <c r="D335" s="80" t="s">
        <v>916</v>
      </c>
      <c r="E335" s="81">
        <v>9069104</v>
      </c>
      <c r="F335" s="70" t="s">
        <v>917</v>
      </c>
      <c r="G335" s="70" t="s">
        <v>36</v>
      </c>
      <c r="H335" s="70" t="s">
        <v>44</v>
      </c>
      <c r="I335" s="70" t="s">
        <v>45</v>
      </c>
      <c r="J335" s="48">
        <v>964170</v>
      </c>
      <c r="K335" s="83">
        <v>0</v>
      </c>
      <c r="L335" s="83">
        <v>115500</v>
      </c>
      <c r="M335" s="83">
        <v>0</v>
      </c>
      <c r="N335" s="83">
        <f>SUM(J335:M335)</f>
        <v>1079670</v>
      </c>
    </row>
    <row r="336" spans="1:14" ht="63.75" hidden="1" outlineLevel="2" x14ac:dyDescent="0.25">
      <c r="A336" s="79">
        <v>292</v>
      </c>
      <c r="B336" s="70" t="s">
        <v>68</v>
      </c>
      <c r="C336" s="79">
        <v>26593823</v>
      </c>
      <c r="D336" s="80" t="s">
        <v>916</v>
      </c>
      <c r="E336" s="81">
        <v>7548484</v>
      </c>
      <c r="F336" s="70" t="s">
        <v>929</v>
      </c>
      <c r="G336" s="70" t="s">
        <v>36</v>
      </c>
      <c r="H336" s="70" t="s">
        <v>44</v>
      </c>
      <c r="I336" s="70" t="s">
        <v>14</v>
      </c>
      <c r="J336" s="48">
        <v>192830</v>
      </c>
      <c r="K336" s="83">
        <v>0</v>
      </c>
      <c r="L336" s="83">
        <v>23100</v>
      </c>
      <c r="M336" s="83">
        <v>0</v>
      </c>
      <c r="N336" s="83">
        <f>SUM(J336:M336)</f>
        <v>215930</v>
      </c>
    </row>
    <row r="337" spans="1:14" ht="51" hidden="1" outlineLevel="2" x14ac:dyDescent="0.25">
      <c r="A337" s="79">
        <v>293</v>
      </c>
      <c r="B337" s="70" t="s">
        <v>302</v>
      </c>
      <c r="C337" s="79">
        <v>29314747</v>
      </c>
      <c r="D337" s="80" t="s">
        <v>916</v>
      </c>
      <c r="E337" s="81">
        <v>3367301</v>
      </c>
      <c r="F337" s="70" t="s">
        <v>302</v>
      </c>
      <c r="G337" s="70" t="s">
        <v>36</v>
      </c>
      <c r="H337" s="70" t="s">
        <v>44</v>
      </c>
      <c r="I337" s="70" t="s">
        <v>303</v>
      </c>
      <c r="J337" s="48">
        <v>771330</v>
      </c>
      <c r="K337" s="83">
        <v>0</v>
      </c>
      <c r="L337" s="83">
        <v>0</v>
      </c>
      <c r="M337" s="83">
        <v>0</v>
      </c>
      <c r="N337" s="83">
        <f>SUM(J337:M337)</f>
        <v>771330</v>
      </c>
    </row>
    <row r="338" spans="1:14" ht="38.25" outlineLevel="1" collapsed="1" x14ac:dyDescent="0.25">
      <c r="A338" s="79"/>
      <c r="B338" s="70"/>
      <c r="C338" s="79"/>
      <c r="D338" s="95" t="s">
        <v>1019</v>
      </c>
      <c r="E338" s="81"/>
      <c r="F338" s="70"/>
      <c r="G338" s="70"/>
      <c r="H338" s="70"/>
      <c r="I338" s="70"/>
      <c r="J338" s="48">
        <f>SUBTOTAL(9,J335:J337)</f>
        <v>1928330</v>
      </c>
      <c r="K338" s="83">
        <f>SUBTOTAL(9,K335:K337)</f>
        <v>0</v>
      </c>
      <c r="L338" s="83">
        <f>SUBTOTAL(9,L335:L337)</f>
        <v>138600</v>
      </c>
      <c r="M338" s="83">
        <f>SUBTOTAL(9,M335:M337)</f>
        <v>0</v>
      </c>
      <c r="N338" s="83">
        <f>SUBTOTAL(9,N335:N337)</f>
        <v>2066930</v>
      </c>
    </row>
    <row r="339" spans="1:14" ht="38.25" hidden="1" outlineLevel="2" x14ac:dyDescent="0.25">
      <c r="A339" s="79">
        <v>294</v>
      </c>
      <c r="B339" s="70" t="s">
        <v>341</v>
      </c>
      <c r="C339" s="84">
        <v>69211639</v>
      </c>
      <c r="D339" s="70" t="s">
        <v>340</v>
      </c>
      <c r="E339" s="86">
        <v>3086728</v>
      </c>
      <c r="F339" s="70" t="s">
        <v>341</v>
      </c>
      <c r="G339" s="70" t="s">
        <v>18</v>
      </c>
      <c r="H339" s="70" t="s">
        <v>44</v>
      </c>
      <c r="I339" s="70" t="s">
        <v>101</v>
      </c>
      <c r="J339" s="48">
        <v>2277580</v>
      </c>
      <c r="K339" s="48">
        <v>0</v>
      </c>
      <c r="L339" s="83">
        <v>157600</v>
      </c>
      <c r="M339" s="83">
        <v>0</v>
      </c>
      <c r="N339" s="83">
        <f>SUM(J339:M339)</f>
        <v>2435180</v>
      </c>
    </row>
    <row r="340" spans="1:14" ht="38.25" hidden="1" outlineLevel="2" x14ac:dyDescent="0.25">
      <c r="A340" s="79">
        <v>295</v>
      </c>
      <c r="B340" s="70" t="s">
        <v>87</v>
      </c>
      <c r="C340" s="79">
        <v>65267991</v>
      </c>
      <c r="D340" s="80" t="s">
        <v>340</v>
      </c>
      <c r="E340" s="81">
        <v>9003873</v>
      </c>
      <c r="F340" s="70" t="s">
        <v>87</v>
      </c>
      <c r="G340" s="70" t="s">
        <v>18</v>
      </c>
      <c r="H340" s="70" t="s">
        <v>44</v>
      </c>
      <c r="I340" s="70" t="s">
        <v>81</v>
      </c>
      <c r="J340" s="48">
        <v>1711020</v>
      </c>
      <c r="K340" s="83">
        <v>0</v>
      </c>
      <c r="L340" s="83">
        <v>0</v>
      </c>
      <c r="M340" s="83">
        <v>0</v>
      </c>
      <c r="N340" s="83">
        <f>SUM(J340:M340)</f>
        <v>1711020</v>
      </c>
    </row>
    <row r="341" spans="1:14" ht="38.25" hidden="1" outlineLevel="2" x14ac:dyDescent="0.25">
      <c r="A341" s="79">
        <v>296</v>
      </c>
      <c r="B341" s="70" t="s">
        <v>159</v>
      </c>
      <c r="C341" s="79">
        <v>70435618</v>
      </c>
      <c r="D341" s="80" t="s">
        <v>340</v>
      </c>
      <c r="E341" s="81">
        <v>9368981</v>
      </c>
      <c r="F341" s="70" t="s">
        <v>165</v>
      </c>
      <c r="G341" s="70" t="s">
        <v>18</v>
      </c>
      <c r="H341" s="70" t="s">
        <v>44</v>
      </c>
      <c r="I341" s="70" t="s">
        <v>53</v>
      </c>
      <c r="J341" s="48">
        <v>1309610</v>
      </c>
      <c r="K341" s="83">
        <v>0</v>
      </c>
      <c r="L341" s="83">
        <v>90600</v>
      </c>
      <c r="M341" s="83">
        <v>0</v>
      </c>
      <c r="N341" s="83">
        <f>SUM(J341:M341)</f>
        <v>1400210</v>
      </c>
    </row>
    <row r="342" spans="1:14" ht="38.25" hidden="1" outlineLevel="2" x14ac:dyDescent="0.25">
      <c r="A342" s="79">
        <v>297</v>
      </c>
      <c r="B342" s="70" t="s">
        <v>166</v>
      </c>
      <c r="C342" s="79">
        <v>44018886</v>
      </c>
      <c r="D342" s="80" t="s">
        <v>340</v>
      </c>
      <c r="E342" s="81">
        <v>5141119</v>
      </c>
      <c r="F342" s="70" t="s">
        <v>177</v>
      </c>
      <c r="G342" s="70" t="s">
        <v>18</v>
      </c>
      <c r="H342" s="70" t="s">
        <v>44</v>
      </c>
      <c r="I342" s="70" t="s">
        <v>81</v>
      </c>
      <c r="J342" s="48">
        <v>1708180</v>
      </c>
      <c r="K342" s="83">
        <v>0</v>
      </c>
      <c r="L342" s="83">
        <v>118200</v>
      </c>
      <c r="M342" s="83">
        <v>0</v>
      </c>
      <c r="N342" s="83">
        <f>SUM(J342:M342)</f>
        <v>1826380</v>
      </c>
    </row>
    <row r="343" spans="1:14" ht="38.25" hidden="1" outlineLevel="2" x14ac:dyDescent="0.25">
      <c r="A343" s="79">
        <v>298</v>
      </c>
      <c r="B343" s="70" t="s">
        <v>185</v>
      </c>
      <c r="C343" s="79">
        <v>48489336</v>
      </c>
      <c r="D343" s="80" t="s">
        <v>340</v>
      </c>
      <c r="E343" s="81">
        <v>6420497</v>
      </c>
      <c r="F343" s="70" t="s">
        <v>199</v>
      </c>
      <c r="G343" s="70" t="s">
        <v>18</v>
      </c>
      <c r="H343" s="70" t="s">
        <v>44</v>
      </c>
      <c r="I343" s="70" t="s">
        <v>187</v>
      </c>
      <c r="J343" s="48">
        <v>3131670</v>
      </c>
      <c r="K343" s="83">
        <v>0</v>
      </c>
      <c r="L343" s="83">
        <v>216700</v>
      </c>
      <c r="M343" s="83">
        <v>0</v>
      </c>
      <c r="N343" s="83">
        <f>SUM(J343:M343)</f>
        <v>3348370</v>
      </c>
    </row>
    <row r="344" spans="1:14" ht="38.25" hidden="1" outlineLevel="2" x14ac:dyDescent="0.25">
      <c r="A344" s="79">
        <v>299</v>
      </c>
      <c r="B344" s="70" t="s">
        <v>241</v>
      </c>
      <c r="C344" s="79">
        <v>64123031</v>
      </c>
      <c r="D344" s="80" t="s">
        <v>340</v>
      </c>
      <c r="E344" s="81">
        <v>7986987</v>
      </c>
      <c r="F344" s="70" t="s">
        <v>241</v>
      </c>
      <c r="G344" s="70" t="s">
        <v>18</v>
      </c>
      <c r="H344" s="70" t="s">
        <v>44</v>
      </c>
      <c r="I344" s="70" t="s">
        <v>213</v>
      </c>
      <c r="J344" s="48">
        <v>2562280</v>
      </c>
      <c r="K344" s="83">
        <v>0</v>
      </c>
      <c r="L344" s="83">
        <v>177300</v>
      </c>
      <c r="M344" s="83">
        <v>0</v>
      </c>
      <c r="N344" s="83">
        <f>SUM(J344:M344)</f>
        <v>2739580</v>
      </c>
    </row>
    <row r="345" spans="1:14" ht="38.25" hidden="1" outlineLevel="2" x14ac:dyDescent="0.25">
      <c r="A345" s="79">
        <v>300</v>
      </c>
      <c r="B345" s="70" t="s">
        <v>634</v>
      </c>
      <c r="C345" s="79" t="s">
        <v>260</v>
      </c>
      <c r="D345" s="80" t="s">
        <v>340</v>
      </c>
      <c r="E345" s="81">
        <v>3376388</v>
      </c>
      <c r="F345" s="70" t="s">
        <v>273</v>
      </c>
      <c r="G345" s="70" t="s">
        <v>18</v>
      </c>
      <c r="H345" s="70" t="s">
        <v>44</v>
      </c>
      <c r="I345" s="70" t="s">
        <v>14</v>
      </c>
      <c r="J345" s="48">
        <v>6901080</v>
      </c>
      <c r="K345" s="83">
        <v>0</v>
      </c>
      <c r="L345" s="83">
        <v>477500</v>
      </c>
      <c r="M345" s="83">
        <v>0</v>
      </c>
      <c r="N345" s="83">
        <f>SUM(J345:M345)</f>
        <v>7378580</v>
      </c>
    </row>
    <row r="346" spans="1:14" ht="51" hidden="1" outlineLevel="2" x14ac:dyDescent="0.25">
      <c r="A346" s="79">
        <v>301</v>
      </c>
      <c r="B346" s="70" t="s">
        <v>634</v>
      </c>
      <c r="C346" s="79" t="s">
        <v>260</v>
      </c>
      <c r="D346" s="80" t="s">
        <v>340</v>
      </c>
      <c r="E346" s="81">
        <v>8065540</v>
      </c>
      <c r="F346" s="70" t="s">
        <v>264</v>
      </c>
      <c r="G346" s="70" t="s">
        <v>18</v>
      </c>
      <c r="H346" s="70" t="s">
        <v>44</v>
      </c>
      <c r="I346" s="70" t="s">
        <v>271</v>
      </c>
      <c r="J346" s="48">
        <v>7003570</v>
      </c>
      <c r="K346" s="83">
        <v>0</v>
      </c>
      <c r="L346" s="83">
        <v>484600</v>
      </c>
      <c r="M346" s="83">
        <v>0</v>
      </c>
      <c r="N346" s="83">
        <f>SUM(J346:M346)</f>
        <v>7488170</v>
      </c>
    </row>
    <row r="347" spans="1:14" ht="38.25" hidden="1" outlineLevel="2" x14ac:dyDescent="0.25">
      <c r="A347" s="79">
        <v>302</v>
      </c>
      <c r="B347" s="70" t="s">
        <v>634</v>
      </c>
      <c r="C347" s="79" t="s">
        <v>260</v>
      </c>
      <c r="D347" s="80" t="s">
        <v>340</v>
      </c>
      <c r="E347" s="81">
        <v>9369393</v>
      </c>
      <c r="F347" s="70" t="s">
        <v>867</v>
      </c>
      <c r="G347" s="70" t="s">
        <v>18</v>
      </c>
      <c r="H347" s="70" t="s">
        <v>44</v>
      </c>
      <c r="I347" s="70" t="s">
        <v>59</v>
      </c>
      <c r="J347" s="48">
        <v>2214950</v>
      </c>
      <c r="K347" s="83">
        <v>0</v>
      </c>
      <c r="L347" s="83">
        <v>153200</v>
      </c>
      <c r="M347" s="83">
        <v>0</v>
      </c>
      <c r="N347" s="83">
        <f>SUM(J347:M347)</f>
        <v>2368150</v>
      </c>
    </row>
    <row r="348" spans="1:14" ht="51" hidden="1" outlineLevel="2" x14ac:dyDescent="0.25">
      <c r="A348" s="79">
        <v>303</v>
      </c>
      <c r="B348" s="70" t="s">
        <v>319</v>
      </c>
      <c r="C348" s="79">
        <v>71193430</v>
      </c>
      <c r="D348" s="80" t="s">
        <v>340</v>
      </c>
      <c r="E348" s="81">
        <v>5389049</v>
      </c>
      <c r="F348" s="70" t="s">
        <v>326</v>
      </c>
      <c r="G348" s="70" t="s">
        <v>18</v>
      </c>
      <c r="H348" s="70" t="s">
        <v>44</v>
      </c>
      <c r="I348" s="70" t="s">
        <v>37</v>
      </c>
      <c r="J348" s="48">
        <v>2562280</v>
      </c>
      <c r="K348" s="83">
        <v>0</v>
      </c>
      <c r="L348" s="83">
        <v>177300</v>
      </c>
      <c r="M348" s="83">
        <v>0</v>
      </c>
      <c r="N348" s="83">
        <f>SUM(J348:M348)</f>
        <v>2739580</v>
      </c>
    </row>
    <row r="349" spans="1:14" ht="38.25" hidden="1" outlineLevel="2" x14ac:dyDescent="0.25">
      <c r="A349" s="79">
        <v>304</v>
      </c>
      <c r="B349" s="70" t="s">
        <v>370</v>
      </c>
      <c r="C349" s="79">
        <v>26842149</v>
      </c>
      <c r="D349" s="80" t="s">
        <v>340</v>
      </c>
      <c r="E349" s="81">
        <v>8229670</v>
      </c>
      <c r="F349" s="70" t="s">
        <v>373</v>
      </c>
      <c r="G349" s="70" t="s">
        <v>18</v>
      </c>
      <c r="H349" s="70" t="s">
        <v>44</v>
      </c>
      <c r="I349" s="70" t="s">
        <v>59</v>
      </c>
      <c r="J349" s="48">
        <v>3017790</v>
      </c>
      <c r="K349" s="83">
        <v>0</v>
      </c>
      <c r="L349" s="83">
        <v>208800</v>
      </c>
      <c r="M349" s="83">
        <v>0</v>
      </c>
      <c r="N349" s="83">
        <f>SUM(J349:M349)</f>
        <v>3226590</v>
      </c>
    </row>
    <row r="350" spans="1:14" outlineLevel="1" collapsed="1" x14ac:dyDescent="0.25">
      <c r="A350" s="79"/>
      <c r="B350" s="70"/>
      <c r="C350" s="79"/>
      <c r="D350" s="95" t="s">
        <v>689</v>
      </c>
      <c r="E350" s="81"/>
      <c r="F350" s="70"/>
      <c r="G350" s="70"/>
      <c r="H350" s="70"/>
      <c r="I350" s="70"/>
      <c r="J350" s="48">
        <f>SUBTOTAL(9,J339:J349)</f>
        <v>34400010</v>
      </c>
      <c r="K350" s="83">
        <f>SUBTOTAL(9,K339:K349)</f>
        <v>0</v>
      </c>
      <c r="L350" s="83">
        <f>SUBTOTAL(9,L339:L349)</f>
        <v>2261800</v>
      </c>
      <c r="M350" s="83">
        <f>SUBTOTAL(9,M339:M349)</f>
        <v>0</v>
      </c>
      <c r="N350" s="83">
        <f>SUBTOTAL(9,N339:N349)</f>
        <v>36661810</v>
      </c>
    </row>
    <row r="351" spans="1:14" ht="38.25" hidden="1" outlineLevel="2" x14ac:dyDescent="0.25">
      <c r="A351" s="79">
        <v>305</v>
      </c>
      <c r="B351" s="70" t="s">
        <v>211</v>
      </c>
      <c r="C351" s="84">
        <v>47997885</v>
      </c>
      <c r="D351" s="80" t="s">
        <v>953</v>
      </c>
      <c r="E351" s="81">
        <v>3490404</v>
      </c>
      <c r="F351" s="70" t="s">
        <v>216</v>
      </c>
      <c r="G351" s="70" t="s">
        <v>36</v>
      </c>
      <c r="H351" s="70" t="s">
        <v>19</v>
      </c>
      <c r="I351" s="70" t="s">
        <v>109</v>
      </c>
      <c r="J351" s="48">
        <v>1416500</v>
      </c>
      <c r="K351" s="83">
        <v>0</v>
      </c>
      <c r="L351" s="83">
        <v>125600</v>
      </c>
      <c r="M351" s="83">
        <v>0</v>
      </c>
      <c r="N351" s="83">
        <f>SUM(J351:M351)</f>
        <v>1542100</v>
      </c>
    </row>
    <row r="352" spans="1:14" ht="25.5" outlineLevel="1" collapsed="1" x14ac:dyDescent="0.25">
      <c r="A352" s="79"/>
      <c r="B352" s="70"/>
      <c r="C352" s="84"/>
      <c r="D352" s="95" t="s">
        <v>1020</v>
      </c>
      <c r="E352" s="81"/>
      <c r="F352" s="70"/>
      <c r="G352" s="70"/>
      <c r="H352" s="70"/>
      <c r="I352" s="70"/>
      <c r="J352" s="48">
        <f>SUBTOTAL(9,J351:J351)</f>
        <v>1416500</v>
      </c>
      <c r="K352" s="83">
        <f>SUBTOTAL(9,K351:K351)</f>
        <v>0</v>
      </c>
      <c r="L352" s="83">
        <f>SUBTOTAL(9,L351:L351)</f>
        <v>125600</v>
      </c>
      <c r="M352" s="83">
        <f>SUBTOTAL(9,M351:M351)</f>
        <v>0</v>
      </c>
      <c r="N352" s="83">
        <f>SUBTOTAL(9,N351:N351)</f>
        <v>1542100</v>
      </c>
    </row>
    <row r="353" spans="1:14" ht="38.25" hidden="1" outlineLevel="2" x14ac:dyDescent="0.25">
      <c r="A353" s="79">
        <v>306</v>
      </c>
      <c r="B353" s="70" t="s">
        <v>136</v>
      </c>
      <c r="C353" s="84">
        <v>18189750</v>
      </c>
      <c r="D353" s="80" t="s">
        <v>943</v>
      </c>
      <c r="E353" s="81">
        <v>2541897</v>
      </c>
      <c r="F353" s="70" t="s">
        <v>138</v>
      </c>
      <c r="G353" s="70" t="s">
        <v>28</v>
      </c>
      <c r="H353" s="70" t="s">
        <v>44</v>
      </c>
      <c r="I353" s="70" t="s">
        <v>37</v>
      </c>
      <c r="J353" s="48">
        <v>3871550</v>
      </c>
      <c r="K353" s="83">
        <v>0</v>
      </c>
      <c r="L353" s="83">
        <v>185800</v>
      </c>
      <c r="M353" s="83">
        <v>0</v>
      </c>
      <c r="N353" s="83">
        <f>SUM(J353:M353)</f>
        <v>4057350</v>
      </c>
    </row>
    <row r="354" spans="1:14" ht="25.5" hidden="1" outlineLevel="2" x14ac:dyDescent="0.25">
      <c r="A354" s="79">
        <v>307</v>
      </c>
      <c r="B354" s="70" t="s">
        <v>237</v>
      </c>
      <c r="C354" s="84">
        <v>70599858</v>
      </c>
      <c r="D354" s="80" t="s">
        <v>943</v>
      </c>
      <c r="E354" s="81">
        <v>4744155</v>
      </c>
      <c r="F354" s="70" t="s">
        <v>957</v>
      </c>
      <c r="G354" s="70">
        <v>0</v>
      </c>
      <c r="H354" s="70">
        <v>0</v>
      </c>
      <c r="I354" s="70">
        <v>0</v>
      </c>
      <c r="J354" s="48">
        <v>0</v>
      </c>
      <c r="K354" s="83">
        <v>0</v>
      </c>
      <c r="L354" s="83">
        <v>0</v>
      </c>
      <c r="M354" s="83">
        <v>0</v>
      </c>
      <c r="N354" s="83">
        <f>SUM(J354:M354)</f>
        <v>0</v>
      </c>
    </row>
    <row r="355" spans="1:14" outlineLevel="1" collapsed="1" x14ac:dyDescent="0.25">
      <c r="A355" s="79"/>
      <c r="B355" s="70"/>
      <c r="C355" s="84"/>
      <c r="D355" s="95" t="s">
        <v>1021</v>
      </c>
      <c r="E355" s="81"/>
      <c r="F355" s="70"/>
      <c r="G355" s="70"/>
      <c r="H355" s="70"/>
      <c r="I355" s="70"/>
      <c r="J355" s="48">
        <f>SUBTOTAL(9,J353:J354)</f>
        <v>3871550</v>
      </c>
      <c r="K355" s="83">
        <f>SUBTOTAL(9,K353:K354)</f>
        <v>0</v>
      </c>
      <c r="L355" s="83">
        <f>SUBTOTAL(9,L353:L354)</f>
        <v>185800</v>
      </c>
      <c r="M355" s="83">
        <f>SUBTOTAL(9,M353:M354)</f>
        <v>0</v>
      </c>
      <c r="N355" s="83">
        <f>SUBTOTAL(9,N353:N354)</f>
        <v>4057350</v>
      </c>
    </row>
    <row r="356" spans="1:14" ht="25.5" hidden="1" outlineLevel="2" x14ac:dyDescent="0.25">
      <c r="A356" s="79">
        <v>308</v>
      </c>
      <c r="B356" s="70" t="s">
        <v>145</v>
      </c>
      <c r="C356" s="84">
        <v>48773514</v>
      </c>
      <c r="D356" s="80" t="s">
        <v>948</v>
      </c>
      <c r="E356" s="81">
        <v>7065206</v>
      </c>
      <c r="F356" s="70" t="s">
        <v>148</v>
      </c>
      <c r="G356" s="70">
        <v>0</v>
      </c>
      <c r="H356" s="70">
        <v>0</v>
      </c>
      <c r="I356" s="70">
        <v>0</v>
      </c>
      <c r="J356" s="48">
        <v>0</v>
      </c>
      <c r="K356" s="83">
        <v>0</v>
      </c>
      <c r="L356" s="83">
        <v>0</v>
      </c>
      <c r="M356" s="83">
        <v>0</v>
      </c>
      <c r="N356" s="83">
        <f>SUM(J356:M356)</f>
        <v>0</v>
      </c>
    </row>
    <row r="357" spans="1:14" outlineLevel="1" collapsed="1" x14ac:dyDescent="0.25">
      <c r="A357" s="79"/>
      <c r="B357" s="70"/>
      <c r="C357" s="84"/>
      <c r="D357" s="95" t="s">
        <v>1022</v>
      </c>
      <c r="E357" s="81"/>
      <c r="F357" s="70"/>
      <c r="G357" s="70"/>
      <c r="H357" s="70"/>
      <c r="I357" s="70"/>
      <c r="J357" s="48">
        <f>SUBTOTAL(9,J356:J356)</f>
        <v>0</v>
      </c>
      <c r="K357" s="83">
        <f>SUBTOTAL(9,K356:K356)</f>
        <v>0</v>
      </c>
      <c r="L357" s="83">
        <f>SUBTOTAL(9,L356:L356)</f>
        <v>0</v>
      </c>
      <c r="M357" s="83">
        <f>SUBTOTAL(9,M356:M356)</f>
        <v>0</v>
      </c>
      <c r="N357" s="83">
        <f>SUBTOTAL(9,N356:N356)</f>
        <v>0</v>
      </c>
    </row>
    <row r="358" spans="1:14" ht="38.25" hidden="1" outlineLevel="2" x14ac:dyDescent="0.25">
      <c r="A358" s="79">
        <v>309</v>
      </c>
      <c r="B358" s="70" t="s">
        <v>363</v>
      </c>
      <c r="C358" s="84">
        <v>27660915</v>
      </c>
      <c r="D358" s="80" t="s">
        <v>364</v>
      </c>
      <c r="E358" s="81">
        <v>1561636</v>
      </c>
      <c r="F358" s="70" t="s">
        <v>363</v>
      </c>
      <c r="G358" s="70" t="s">
        <v>28</v>
      </c>
      <c r="H358" s="70" t="s">
        <v>44</v>
      </c>
      <c r="I358" s="70" t="s">
        <v>81</v>
      </c>
      <c r="J358" s="48">
        <v>4236140</v>
      </c>
      <c r="K358" s="83">
        <v>0</v>
      </c>
      <c r="L358" s="83">
        <v>26100</v>
      </c>
      <c r="M358" s="83">
        <v>0</v>
      </c>
      <c r="N358" s="83">
        <f>SUM(J358:M358)</f>
        <v>4262240</v>
      </c>
    </row>
    <row r="359" spans="1:14" ht="38.25" outlineLevel="1" collapsed="1" x14ac:dyDescent="0.25">
      <c r="A359" s="79"/>
      <c r="B359" s="70"/>
      <c r="C359" s="84"/>
      <c r="D359" s="95" t="s">
        <v>691</v>
      </c>
      <c r="E359" s="81"/>
      <c r="F359" s="70"/>
      <c r="G359" s="70"/>
      <c r="H359" s="70"/>
      <c r="I359" s="70"/>
      <c r="J359" s="48">
        <f>SUBTOTAL(9,J358:J358)</f>
        <v>4236140</v>
      </c>
      <c r="K359" s="83">
        <f>SUBTOTAL(9,K358:K358)</f>
        <v>0</v>
      </c>
      <c r="L359" s="83">
        <f>SUBTOTAL(9,L358:L358)</f>
        <v>26100</v>
      </c>
      <c r="M359" s="83">
        <f>SUBTOTAL(9,M358:M358)</f>
        <v>0</v>
      </c>
      <c r="N359" s="83">
        <f>SUBTOTAL(9,N358:N358)</f>
        <v>4262240</v>
      </c>
    </row>
    <row r="360" spans="1:14" ht="38.25" hidden="1" outlineLevel="2" x14ac:dyDescent="0.25">
      <c r="A360" s="79">
        <v>310</v>
      </c>
      <c r="B360" s="70" t="s">
        <v>245</v>
      </c>
      <c r="C360" s="84">
        <v>71294449</v>
      </c>
      <c r="D360" s="80" t="s">
        <v>632</v>
      </c>
      <c r="E360" s="81">
        <v>8007757</v>
      </c>
      <c r="F360" s="70" t="s">
        <v>245</v>
      </c>
      <c r="G360" s="70" t="s">
        <v>12</v>
      </c>
      <c r="H360" s="70" t="s">
        <v>19</v>
      </c>
      <c r="I360" s="70" t="s">
        <v>32</v>
      </c>
      <c r="J360" s="48">
        <v>1484280</v>
      </c>
      <c r="K360" s="83">
        <v>0</v>
      </c>
      <c r="L360" s="83">
        <v>92400</v>
      </c>
      <c r="M360" s="83">
        <v>0</v>
      </c>
      <c r="N360" s="83">
        <f>SUM(J360:M360)</f>
        <v>1576680</v>
      </c>
    </row>
    <row r="361" spans="1:14" outlineLevel="1" collapsed="1" x14ac:dyDescent="0.25">
      <c r="A361" s="79"/>
      <c r="B361" s="70"/>
      <c r="C361" s="84"/>
      <c r="D361" s="98" t="s">
        <v>692</v>
      </c>
      <c r="E361" s="81"/>
      <c r="F361" s="70"/>
      <c r="G361" s="70"/>
      <c r="H361" s="70"/>
      <c r="I361" s="70"/>
      <c r="J361" s="48">
        <f>SUBTOTAL(9,J360:J360)</f>
        <v>1484280</v>
      </c>
      <c r="K361" s="83">
        <f>SUBTOTAL(9,K360:K360)</f>
        <v>0</v>
      </c>
      <c r="L361" s="83">
        <f>SUBTOTAL(9,L360:L360)</f>
        <v>92400</v>
      </c>
      <c r="M361" s="83">
        <f>SUBTOTAL(9,M360:M360)</f>
        <v>0</v>
      </c>
      <c r="N361" s="83">
        <f>SUBTOTAL(9,N360:N360)</f>
        <v>1576680</v>
      </c>
    </row>
    <row r="362" spans="1:14" ht="25.5" hidden="1" outlineLevel="2" x14ac:dyDescent="0.25">
      <c r="A362" s="79">
        <v>311</v>
      </c>
      <c r="B362" s="70" t="s">
        <v>902</v>
      </c>
      <c r="C362" s="84">
        <v>67028144</v>
      </c>
      <c r="D362" s="97" t="s">
        <v>989</v>
      </c>
      <c r="E362" s="81">
        <v>4158057</v>
      </c>
      <c r="F362" s="70" t="s">
        <v>367</v>
      </c>
      <c r="G362" s="70" t="s">
        <v>12</v>
      </c>
      <c r="H362" s="70" t="s">
        <v>52</v>
      </c>
      <c r="I362" s="70" t="s">
        <v>14</v>
      </c>
      <c r="J362" s="48">
        <v>802830</v>
      </c>
      <c r="K362" s="83">
        <v>0</v>
      </c>
      <c r="L362" s="83">
        <v>50000</v>
      </c>
      <c r="M362" s="83">
        <v>0</v>
      </c>
      <c r="N362" s="83">
        <f>SUM(J362:M362)</f>
        <v>852830</v>
      </c>
    </row>
    <row r="363" spans="1:14" outlineLevel="1" collapsed="1" x14ac:dyDescent="0.25">
      <c r="A363" s="79"/>
      <c r="B363" s="70"/>
      <c r="C363" s="84"/>
      <c r="D363" s="98" t="s">
        <v>1023</v>
      </c>
      <c r="E363" s="81"/>
      <c r="F363" s="70"/>
      <c r="G363" s="70"/>
      <c r="H363" s="70"/>
      <c r="I363" s="70"/>
      <c r="J363" s="48">
        <f>SUBTOTAL(9,J362:J362)</f>
        <v>802830</v>
      </c>
      <c r="K363" s="83">
        <f>SUBTOTAL(9,K362:K362)</f>
        <v>0</v>
      </c>
      <c r="L363" s="83">
        <f>SUBTOTAL(9,L362:L362)</f>
        <v>50000</v>
      </c>
      <c r="M363" s="83">
        <f>SUBTOTAL(9,M362:M362)</f>
        <v>0</v>
      </c>
      <c r="N363" s="83">
        <f>SUBTOTAL(9,N362:N362)</f>
        <v>852830</v>
      </c>
    </row>
    <row r="364" spans="1:14" ht="38.25" hidden="1" outlineLevel="2" x14ac:dyDescent="0.25">
      <c r="A364" s="79">
        <v>312</v>
      </c>
      <c r="B364" s="70" t="s">
        <v>30</v>
      </c>
      <c r="C364" s="84" t="s">
        <v>31</v>
      </c>
      <c r="D364" s="80" t="s">
        <v>914</v>
      </c>
      <c r="E364" s="81">
        <v>6583408</v>
      </c>
      <c r="F364" s="70" t="s">
        <v>30</v>
      </c>
      <c r="G364" s="70" t="s">
        <v>12</v>
      </c>
      <c r="H364" s="70" t="s">
        <v>19</v>
      </c>
      <c r="I364" s="70" t="s">
        <v>32</v>
      </c>
      <c r="J364" s="48">
        <v>3945870</v>
      </c>
      <c r="K364" s="83">
        <v>0</v>
      </c>
      <c r="L364" s="83">
        <v>226400</v>
      </c>
      <c r="M364" s="83">
        <v>0</v>
      </c>
      <c r="N364" s="83">
        <f>SUM(J364:M364)</f>
        <v>4172270</v>
      </c>
    </row>
    <row r="365" spans="1:14" ht="38.25" hidden="1" outlineLevel="2" x14ac:dyDescent="0.25">
      <c r="A365" s="79">
        <v>313</v>
      </c>
      <c r="B365" s="70" t="s">
        <v>118</v>
      </c>
      <c r="C365" s="84" t="s">
        <v>119</v>
      </c>
      <c r="D365" s="80" t="s">
        <v>914</v>
      </c>
      <c r="E365" s="81">
        <v>2633569</v>
      </c>
      <c r="F365" s="70" t="s">
        <v>123</v>
      </c>
      <c r="G365" s="70" t="s">
        <v>12</v>
      </c>
      <c r="H365" s="70" t="s">
        <v>19</v>
      </c>
      <c r="I365" s="70" t="s">
        <v>97</v>
      </c>
      <c r="J365" s="48">
        <v>809120</v>
      </c>
      <c r="K365" s="83">
        <v>0</v>
      </c>
      <c r="L365" s="83">
        <v>50300</v>
      </c>
      <c r="M365" s="83">
        <v>0</v>
      </c>
      <c r="N365" s="83">
        <f>SUM(J365:M365)</f>
        <v>859420</v>
      </c>
    </row>
    <row r="366" spans="1:14" ht="38.25" hidden="1" outlineLevel="2" x14ac:dyDescent="0.25">
      <c r="A366" s="79">
        <v>314</v>
      </c>
      <c r="B366" s="70" t="s">
        <v>150</v>
      </c>
      <c r="C366" s="84">
        <v>46276262</v>
      </c>
      <c r="D366" s="80" t="s">
        <v>914</v>
      </c>
      <c r="E366" s="81">
        <v>1553860</v>
      </c>
      <c r="F366" s="70" t="s">
        <v>151</v>
      </c>
      <c r="G366" s="70" t="s">
        <v>12</v>
      </c>
      <c r="H366" s="70" t="s">
        <v>19</v>
      </c>
      <c r="I366" s="70" t="s">
        <v>128</v>
      </c>
      <c r="J366" s="48">
        <v>1108390</v>
      </c>
      <c r="K366" s="83">
        <v>0</v>
      </c>
      <c r="L366" s="83">
        <v>69000</v>
      </c>
      <c r="M366" s="83">
        <v>0</v>
      </c>
      <c r="N366" s="83">
        <f>SUM(J366:M366)</f>
        <v>1177390</v>
      </c>
    </row>
    <row r="367" spans="1:14" ht="38.25" hidden="1" outlineLevel="2" x14ac:dyDescent="0.25">
      <c r="A367" s="79">
        <v>315</v>
      </c>
      <c r="B367" s="70" t="s">
        <v>211</v>
      </c>
      <c r="C367" s="84">
        <v>47997885</v>
      </c>
      <c r="D367" s="80" t="s">
        <v>914</v>
      </c>
      <c r="E367" s="81">
        <v>6155658</v>
      </c>
      <c r="F367" s="70" t="s">
        <v>223</v>
      </c>
      <c r="G367" s="70" t="s">
        <v>12</v>
      </c>
      <c r="H367" s="70" t="s">
        <v>19</v>
      </c>
      <c r="I367" s="70" t="s">
        <v>109</v>
      </c>
      <c r="J367" s="48">
        <v>1662580</v>
      </c>
      <c r="K367" s="83">
        <v>0</v>
      </c>
      <c r="L367" s="83">
        <v>103500</v>
      </c>
      <c r="M367" s="83">
        <v>0</v>
      </c>
      <c r="N367" s="83">
        <f>SUM(J367:M367)</f>
        <v>1766080</v>
      </c>
    </row>
    <row r="368" spans="1:14" ht="38.25" hidden="1" outlineLevel="2" x14ac:dyDescent="0.25">
      <c r="A368" s="79">
        <v>316</v>
      </c>
      <c r="B368" s="70" t="s">
        <v>250</v>
      </c>
      <c r="C368" s="84" t="s">
        <v>251</v>
      </c>
      <c r="D368" s="80" t="s">
        <v>914</v>
      </c>
      <c r="E368" s="81">
        <v>7963388</v>
      </c>
      <c r="F368" s="70" t="s">
        <v>252</v>
      </c>
      <c r="G368" s="70" t="s">
        <v>12</v>
      </c>
      <c r="H368" s="70" t="s">
        <v>19</v>
      </c>
      <c r="I368" s="70" t="s">
        <v>59</v>
      </c>
      <c r="J368" s="48">
        <v>1551740</v>
      </c>
      <c r="K368" s="83">
        <v>0</v>
      </c>
      <c r="L368" s="83">
        <v>92400</v>
      </c>
      <c r="M368" s="83">
        <v>0</v>
      </c>
      <c r="N368" s="83">
        <f>SUM(J368:M368)</f>
        <v>1644140</v>
      </c>
    </row>
    <row r="369" spans="1:14" ht="25.5" outlineLevel="1" collapsed="1" x14ac:dyDescent="0.25">
      <c r="A369" s="79"/>
      <c r="B369" s="70"/>
      <c r="C369" s="84"/>
      <c r="D369" s="95" t="s">
        <v>1024</v>
      </c>
      <c r="E369" s="81"/>
      <c r="F369" s="70"/>
      <c r="G369" s="70"/>
      <c r="H369" s="70"/>
      <c r="I369" s="70"/>
      <c r="J369" s="48">
        <f>SUBTOTAL(9,J364:J368)</f>
        <v>9077700</v>
      </c>
      <c r="K369" s="83">
        <f>SUBTOTAL(9,K364:K368)</f>
        <v>0</v>
      </c>
      <c r="L369" s="83">
        <f>SUBTOTAL(9,L364:L368)</f>
        <v>541600</v>
      </c>
      <c r="M369" s="83">
        <f>SUBTOTAL(9,M364:M368)</f>
        <v>0</v>
      </c>
      <c r="N369" s="83">
        <f>SUBTOTAL(9,N364:N368)</f>
        <v>9619300</v>
      </c>
    </row>
    <row r="370" spans="1:14" ht="63.75" hidden="1" outlineLevel="2" x14ac:dyDescent="0.25">
      <c r="A370" s="79">
        <v>317</v>
      </c>
      <c r="B370" s="70" t="s">
        <v>15</v>
      </c>
      <c r="C370" s="84">
        <v>27002438</v>
      </c>
      <c r="D370" s="80" t="s">
        <v>913</v>
      </c>
      <c r="E370" s="81">
        <v>9914652</v>
      </c>
      <c r="F370" s="70" t="s">
        <v>22</v>
      </c>
      <c r="G370" s="70" t="s">
        <v>12</v>
      </c>
      <c r="H370" s="70" t="s">
        <v>19</v>
      </c>
      <c r="I370" s="70" t="s">
        <v>23</v>
      </c>
      <c r="J370" s="48">
        <v>896000</v>
      </c>
      <c r="K370" s="83">
        <v>0</v>
      </c>
      <c r="L370" s="83">
        <v>92600</v>
      </c>
      <c r="M370" s="83">
        <v>0</v>
      </c>
      <c r="N370" s="83">
        <f>SUM(J370:M370)</f>
        <v>988600</v>
      </c>
    </row>
    <row r="371" spans="1:14" ht="38.25" hidden="1" outlineLevel="2" x14ac:dyDescent="0.25">
      <c r="A371" s="79">
        <v>318</v>
      </c>
      <c r="B371" s="70" t="s">
        <v>136</v>
      </c>
      <c r="C371" s="84">
        <v>18189750</v>
      </c>
      <c r="D371" s="80" t="s">
        <v>913</v>
      </c>
      <c r="E371" s="81">
        <v>1587524</v>
      </c>
      <c r="F371" s="70" t="s">
        <v>137</v>
      </c>
      <c r="G371" s="70" t="s">
        <v>12</v>
      </c>
      <c r="H371" s="70" t="s">
        <v>19</v>
      </c>
      <c r="I371" s="70" t="s">
        <v>79</v>
      </c>
      <c r="J371" s="48">
        <v>731820</v>
      </c>
      <c r="K371" s="83">
        <v>0</v>
      </c>
      <c r="L371" s="83">
        <v>57600</v>
      </c>
      <c r="M371" s="83">
        <v>0</v>
      </c>
      <c r="N371" s="83">
        <f>SUM(J371:M371)</f>
        <v>789420</v>
      </c>
    </row>
    <row r="372" spans="1:14" ht="38.25" hidden="1" outlineLevel="2" x14ac:dyDescent="0.25">
      <c r="A372" s="79">
        <v>319</v>
      </c>
      <c r="B372" s="70" t="s">
        <v>342</v>
      </c>
      <c r="C372" s="84">
        <v>60557621</v>
      </c>
      <c r="D372" s="80" t="s">
        <v>913</v>
      </c>
      <c r="E372" s="81">
        <v>8952114</v>
      </c>
      <c r="F372" s="70" t="s">
        <v>349</v>
      </c>
      <c r="G372" s="70" t="s">
        <v>12</v>
      </c>
      <c r="H372" s="70" t="s">
        <v>19</v>
      </c>
      <c r="I372" s="70" t="s">
        <v>350</v>
      </c>
      <c r="J372" s="48">
        <v>1255310</v>
      </c>
      <c r="K372" s="83">
        <v>0</v>
      </c>
      <c r="L372" s="83">
        <v>98900</v>
      </c>
      <c r="M372" s="83">
        <v>0</v>
      </c>
      <c r="N372" s="83">
        <f>SUM(J372:M372)</f>
        <v>1354210</v>
      </c>
    </row>
    <row r="373" spans="1:14" ht="25.5" outlineLevel="1" collapsed="1" x14ac:dyDescent="0.25">
      <c r="A373" s="79"/>
      <c r="B373" s="70"/>
      <c r="C373" s="84"/>
      <c r="D373" s="95" t="s">
        <v>1025</v>
      </c>
      <c r="E373" s="81"/>
      <c r="F373" s="70"/>
      <c r="G373" s="70"/>
      <c r="H373" s="70"/>
      <c r="I373" s="70"/>
      <c r="J373" s="48">
        <f>SUBTOTAL(9,J370:J372)</f>
        <v>2883130</v>
      </c>
      <c r="K373" s="83">
        <f>SUBTOTAL(9,K370:K372)</f>
        <v>0</v>
      </c>
      <c r="L373" s="83">
        <f>SUBTOTAL(9,L370:L372)</f>
        <v>249100</v>
      </c>
      <c r="M373" s="83">
        <f>SUBTOTAL(9,M370:M372)</f>
        <v>0</v>
      </c>
      <c r="N373" s="83">
        <f>SUBTOTAL(9,N370:N372)</f>
        <v>3132230</v>
      </c>
    </row>
    <row r="374" spans="1:14" ht="51" hidden="1" outlineLevel="2" x14ac:dyDescent="0.25">
      <c r="A374" s="79">
        <v>320</v>
      </c>
      <c r="B374" s="70" t="s">
        <v>68</v>
      </c>
      <c r="C374" s="84">
        <v>26593823</v>
      </c>
      <c r="D374" s="80" t="s">
        <v>70</v>
      </c>
      <c r="E374" s="81">
        <v>8437310</v>
      </c>
      <c r="F374" s="70" t="s">
        <v>70</v>
      </c>
      <c r="G374" s="70" t="s">
        <v>48</v>
      </c>
      <c r="H374" s="70" t="s">
        <v>44</v>
      </c>
      <c r="I374" s="70" t="s">
        <v>32</v>
      </c>
      <c r="J374" s="48">
        <v>815530</v>
      </c>
      <c r="K374" s="83">
        <v>0</v>
      </c>
      <c r="L374" s="83">
        <v>73400</v>
      </c>
      <c r="M374" s="83">
        <v>0</v>
      </c>
      <c r="N374" s="83">
        <f>SUM(J374:M374)</f>
        <v>888930</v>
      </c>
    </row>
    <row r="375" spans="1:14" ht="51" hidden="1" outlineLevel="2" x14ac:dyDescent="0.25">
      <c r="A375" s="79">
        <v>321</v>
      </c>
      <c r="B375" s="70" t="s">
        <v>302</v>
      </c>
      <c r="C375" s="84">
        <v>29314747</v>
      </c>
      <c r="D375" s="80" t="s">
        <v>70</v>
      </c>
      <c r="E375" s="81">
        <v>6221407</v>
      </c>
      <c r="F375" s="70" t="s">
        <v>302</v>
      </c>
      <c r="G375" s="70" t="s">
        <v>48</v>
      </c>
      <c r="H375" s="70" t="s">
        <v>44</v>
      </c>
      <c r="I375" s="70" t="s">
        <v>304</v>
      </c>
      <c r="J375" s="48">
        <v>697280</v>
      </c>
      <c r="K375" s="83">
        <v>0</v>
      </c>
      <c r="L375" s="83">
        <v>0</v>
      </c>
      <c r="M375" s="83">
        <v>0</v>
      </c>
      <c r="N375" s="83">
        <f>SUM(J375:M375)</f>
        <v>697280</v>
      </c>
    </row>
    <row r="376" spans="1:14" outlineLevel="1" collapsed="1" x14ac:dyDescent="0.25">
      <c r="A376" s="79"/>
      <c r="B376" s="70"/>
      <c r="C376" s="84"/>
      <c r="D376" s="95" t="s">
        <v>694</v>
      </c>
      <c r="E376" s="81"/>
      <c r="F376" s="70"/>
      <c r="G376" s="70"/>
      <c r="H376" s="70"/>
      <c r="I376" s="70"/>
      <c r="J376" s="48">
        <f>SUBTOTAL(9,J374:J375)</f>
        <v>1512810</v>
      </c>
      <c r="K376" s="83">
        <f>SUBTOTAL(9,K374:K375)</f>
        <v>0</v>
      </c>
      <c r="L376" s="83">
        <f>SUBTOTAL(9,L374:L375)</f>
        <v>73400</v>
      </c>
      <c r="M376" s="83">
        <f>SUBTOTAL(9,M374:M375)</f>
        <v>0</v>
      </c>
      <c r="N376" s="83">
        <f>SUBTOTAL(9,N374:N375)</f>
        <v>1586210</v>
      </c>
    </row>
    <row r="377" spans="1:14" ht="38.25" hidden="1" outlineLevel="2" x14ac:dyDescent="0.25">
      <c r="A377" s="79">
        <v>322</v>
      </c>
      <c r="B377" s="70" t="s">
        <v>614</v>
      </c>
      <c r="C377" s="84">
        <v>28634764</v>
      </c>
      <c r="D377" s="80" t="s">
        <v>615</v>
      </c>
      <c r="E377" s="81">
        <v>7134850</v>
      </c>
      <c r="F377" s="70" t="s">
        <v>614</v>
      </c>
      <c r="G377" s="70" t="s">
        <v>28</v>
      </c>
      <c r="H377" s="70" t="s">
        <v>44</v>
      </c>
      <c r="I377" s="70" t="s">
        <v>59</v>
      </c>
      <c r="J377" s="48">
        <v>2164090</v>
      </c>
      <c r="K377" s="83">
        <v>0</v>
      </c>
      <c r="L377" s="83">
        <v>0</v>
      </c>
      <c r="M377" s="83">
        <v>0</v>
      </c>
      <c r="N377" s="83">
        <f>SUM(J377:M377)</f>
        <v>2164090</v>
      </c>
    </row>
    <row r="378" spans="1:14" ht="63.75" hidden="1" outlineLevel="2" x14ac:dyDescent="0.25">
      <c r="A378" s="79">
        <v>323</v>
      </c>
      <c r="B378" s="70" t="s">
        <v>415</v>
      </c>
      <c r="C378" s="84">
        <v>70850917</v>
      </c>
      <c r="D378" s="80" t="s">
        <v>615</v>
      </c>
      <c r="E378" s="81">
        <v>7984513</v>
      </c>
      <c r="F378" s="70" t="s">
        <v>783</v>
      </c>
      <c r="G378" s="70" t="s">
        <v>28</v>
      </c>
      <c r="H378" s="70" t="s">
        <v>44</v>
      </c>
      <c r="I378" s="70" t="s">
        <v>14</v>
      </c>
      <c r="J378" s="48">
        <v>2645000</v>
      </c>
      <c r="K378" s="83">
        <v>0</v>
      </c>
      <c r="L378" s="83">
        <v>80200</v>
      </c>
      <c r="M378" s="83">
        <v>0</v>
      </c>
      <c r="N378" s="83">
        <f>SUM(J378:M378)</f>
        <v>2725200</v>
      </c>
    </row>
    <row r="379" spans="1:14" outlineLevel="1" collapsed="1" x14ac:dyDescent="0.25">
      <c r="A379" s="79"/>
      <c r="B379" s="70"/>
      <c r="C379" s="84"/>
      <c r="D379" s="95" t="s">
        <v>695</v>
      </c>
      <c r="E379" s="81"/>
      <c r="F379" s="70"/>
      <c r="G379" s="70"/>
      <c r="H379" s="70"/>
      <c r="I379" s="70"/>
      <c r="J379" s="48">
        <f>SUBTOTAL(9,J377:J378)</f>
        <v>4809090</v>
      </c>
      <c r="K379" s="83">
        <f>SUBTOTAL(9,K377:K378)</f>
        <v>0</v>
      </c>
      <c r="L379" s="83">
        <f>SUBTOTAL(9,L377:L378)</f>
        <v>80200</v>
      </c>
      <c r="M379" s="83">
        <f>SUBTOTAL(9,M377:M378)</f>
        <v>0</v>
      </c>
      <c r="N379" s="83">
        <f>SUBTOTAL(9,N377:N378)</f>
        <v>4889290</v>
      </c>
    </row>
    <row r="380" spans="1:14" x14ac:dyDescent="0.25">
      <c r="A380" s="90"/>
      <c r="B380" s="91"/>
      <c r="C380" s="92"/>
      <c r="D380" s="93" t="s">
        <v>482</v>
      </c>
      <c r="E380" s="92"/>
      <c r="F380" s="91"/>
      <c r="G380" s="91"/>
      <c r="H380" s="91"/>
      <c r="I380" s="91"/>
      <c r="J380" s="94">
        <f>SUBTOTAL(9,J5:J378)</f>
        <v>1221852660</v>
      </c>
      <c r="K380" s="94">
        <f>SUBTOTAL(9,K5:K378)</f>
        <v>19809100</v>
      </c>
      <c r="L380" s="94">
        <f>SUBTOTAL(9,L5:L378)</f>
        <v>33204000</v>
      </c>
      <c r="M380" s="94">
        <f>SUBTOTAL(9,M5:M378)</f>
        <v>18028549</v>
      </c>
      <c r="N380" s="94">
        <f>SUBTOTAL(9,N5:N378)</f>
        <v>1292894309</v>
      </c>
    </row>
    <row r="381" spans="1:14" s="16" customFormat="1" ht="12.75" x14ac:dyDescent="0.25"/>
    <row r="383" spans="1:14" x14ac:dyDescent="0.25">
      <c r="A383" s="90" t="s">
        <v>467</v>
      </c>
      <c r="B383" s="91"/>
      <c r="C383" s="92"/>
      <c r="D383" s="93"/>
      <c r="E383" s="92"/>
      <c r="F383" s="91"/>
      <c r="G383" s="91"/>
      <c r="H383" s="91"/>
      <c r="I383" s="91"/>
      <c r="J383" s="94">
        <v>1221852660</v>
      </c>
      <c r="K383" s="94">
        <v>19809100</v>
      </c>
      <c r="L383" s="94">
        <v>33204000</v>
      </c>
      <c r="M383" s="94">
        <v>18028549</v>
      </c>
      <c r="N383" s="94">
        <v>1292894309</v>
      </c>
    </row>
    <row r="388" spans="1:1" x14ac:dyDescent="0.25">
      <c r="A388" s="11"/>
    </row>
    <row r="389" spans="1:1" x14ac:dyDescent="0.25">
      <c r="A389" s="11"/>
    </row>
  </sheetData>
  <autoFilter ref="A5:N381" xr:uid="{00000000-0009-0000-0000-000000000000}"/>
  <sortState xmlns:xlrd2="http://schemas.microsoft.com/office/spreadsheetml/2017/richdata2" ref="B6:N378">
    <sortCondition ref="D6:D378"/>
    <sortCondition ref="B6:B378"/>
    <sortCondition ref="E6:E378"/>
  </sortState>
  <mergeCells count="10">
    <mergeCell ref="J4:N4"/>
    <mergeCell ref="E4:E5"/>
    <mergeCell ref="F4:F5"/>
    <mergeCell ref="G4:G5"/>
    <mergeCell ref="H4:H5"/>
    <mergeCell ref="I4:I5"/>
    <mergeCell ref="A4:A5"/>
    <mergeCell ref="B4:B5"/>
    <mergeCell ref="C4:C5"/>
    <mergeCell ref="D4:D5"/>
  </mergeCells>
  <conditionalFormatting sqref="E48:E361">
    <cfRule type="duplicateValues" dxfId="0" priority="95"/>
  </conditionalFormatting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6</vt:i4>
      </vt:variant>
      <vt:variant>
        <vt:lpstr>Pojmenované oblasti</vt:lpstr>
      </vt:variant>
      <vt:variant>
        <vt:i4>2</vt:i4>
      </vt:variant>
    </vt:vector>
  </HeadingPairs>
  <TitlesOfParts>
    <vt:vector size="8" baseType="lpstr">
      <vt:lpstr>2025</vt:lpstr>
      <vt:lpstr>2024</vt:lpstr>
      <vt:lpstr>2023</vt:lpstr>
      <vt:lpstr>2022</vt:lpstr>
      <vt:lpstr>2021</vt:lpstr>
      <vt:lpstr>2020</vt:lpstr>
      <vt:lpstr>'2025'!Názvy_tisku</vt:lpstr>
      <vt:lpstr>'2025'!Oblast_tisku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Matoška Martin</dc:creator>
  <cp:lastModifiedBy>Matoška Martin</cp:lastModifiedBy>
  <cp:lastPrinted>2025-09-26T07:47:31Z</cp:lastPrinted>
  <dcterms:created xsi:type="dcterms:W3CDTF">2025-09-25T10:33:00Z</dcterms:created>
  <dcterms:modified xsi:type="dcterms:W3CDTF">2026-02-02T10:19:20Z</dcterms:modified>
</cp:coreProperties>
</file>